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C:\Users\liebenbergb\Desktop\www\"/>
    </mc:Choice>
  </mc:AlternateContent>
  <xr:revisionPtr revIDLastSave="0" documentId="13_ncr:1_{C8A84675-3FCF-472C-87B2-39EEF5CEF971}" xr6:coauthVersionLast="47" xr6:coauthVersionMax="47" xr10:uidLastSave="{00000000-0000-0000-0000-000000000000}"/>
  <bookViews>
    <workbookView xWindow="-110" yWindow="-110" windowWidth="19420" windowHeight="11500" tabRatio="872" xr2:uid="{00000000-000D-0000-FFFF-FFFF00000000}"/>
  </bookViews>
  <sheets>
    <sheet name="Guide" sheetId="24" r:id="rId1"/>
    <sheet name="Structuring of package" sheetId="1" r:id="rId2"/>
    <sheet name="Salary advice" sheetId="21" r:id="rId3"/>
  </sheets>
  <definedNames>
    <definedName name="_xlnm.Print_Area" localSheetId="2">'Salary advice'!$A$1:$D$46</definedName>
    <definedName name="_xlnm.Print_Area" localSheetId="1">'Structuring of package'!$A$1:$D$59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21" l="1"/>
  <c r="C77" i="21" l="1"/>
  <c r="A33" i="1" l="1"/>
  <c r="A31" i="1"/>
  <c r="D38" i="1" l="1"/>
  <c r="D51" i="21" s="1"/>
  <c r="E38" i="1"/>
  <c r="F29" i="1"/>
  <c r="D29" i="1" s="1"/>
  <c r="F42" i="1" s="1"/>
  <c r="G42" i="1" s="1"/>
  <c r="D42" i="1" s="1"/>
  <c r="E43" i="1"/>
  <c r="D43" i="1" s="1"/>
  <c r="D14" i="21" s="1"/>
  <c r="D58" i="21" s="1"/>
  <c r="D16" i="21"/>
  <c r="E26" i="21"/>
  <c r="D29" i="21" s="1"/>
  <c r="D52" i="21" s="1"/>
  <c r="D57" i="21"/>
  <c r="D44" i="1"/>
  <c r="D15" i="21" s="1"/>
  <c r="D59" i="21"/>
  <c r="B13" i="21"/>
  <c r="B32" i="21"/>
  <c r="A42" i="1"/>
  <c r="A29" i="1"/>
  <c r="A30" i="1"/>
  <c r="D36" i="1" l="1"/>
  <c r="B26" i="21"/>
  <c r="D31" i="21"/>
  <c r="D77" i="21"/>
  <c r="E77" i="21" s="1"/>
  <c r="D67" i="21" s="1"/>
  <c r="D13" i="21"/>
  <c r="F30" i="1"/>
  <c r="G30" i="1" s="1"/>
  <c r="D30" i="1" s="1"/>
  <c r="D31" i="1" s="1"/>
  <c r="D35" i="1" s="1"/>
  <c r="C36" i="1" l="1"/>
  <c r="D32" i="21"/>
  <c r="D22" i="21"/>
  <c r="D50" i="21" l="1"/>
  <c r="D53" i="21" s="1"/>
  <c r="D56" i="21"/>
  <c r="D60" i="21" l="1"/>
  <c r="D62" i="21" s="1"/>
  <c r="D65" i="21" s="1"/>
  <c r="D68" i="21" s="1"/>
  <c r="D69" i="21" s="1"/>
  <c r="D33" i="21" l="1"/>
  <c r="D43" i="21" s="1"/>
  <c r="D4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J van der Walt</author>
  </authors>
  <commentList>
    <comment ref="C36" authorId="0" shapeId="0" xr:uid="{00000000-0006-0000-0100-000001000000}">
      <text>
        <r>
          <rPr>
            <b/>
            <sz val="8"/>
            <color indexed="81"/>
            <rFont val="Tahoma"/>
            <family val="2"/>
          </rPr>
          <t>A J van der Walt:</t>
        </r>
        <r>
          <rPr>
            <sz val="8"/>
            <color indexed="81"/>
            <rFont val="Tahoma"/>
            <family val="2"/>
          </rPr>
          <t xml:space="preserve">
</t>
        </r>
        <r>
          <rPr>
            <b/>
            <sz val="8"/>
            <color indexed="81"/>
            <rFont val="Tahoma"/>
            <family val="2"/>
          </rPr>
          <t>OK</t>
        </r>
        <r>
          <rPr>
            <sz val="8"/>
            <color indexed="81"/>
            <rFont val="Tahoma"/>
            <family val="2"/>
          </rPr>
          <t xml:space="preserve"> - Amount equal to or less than amount available to structure
</t>
        </r>
        <r>
          <rPr>
            <b/>
            <sz val="8"/>
            <color indexed="81"/>
            <rFont val="Tahoma"/>
            <family val="2"/>
          </rPr>
          <t>ERROR</t>
        </r>
        <r>
          <rPr>
            <sz val="8"/>
            <color indexed="81"/>
            <rFont val="Tahoma"/>
            <family val="2"/>
          </rPr>
          <t xml:space="preserve"> - Amount exceeds amount available to structure - restructure until amount is zero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dpsa</author>
  </authors>
  <commentList>
    <comment ref="C17" authorId="0" shapeId="0" xr:uid="{00000000-0006-0000-0200-000001000000}">
      <text>
        <r>
          <rPr>
            <b/>
            <sz val="8"/>
            <color indexed="81"/>
            <rFont val="Tahoma"/>
            <family val="2"/>
          </rPr>
          <t>dpsa:</t>
        </r>
        <r>
          <rPr>
            <sz val="8"/>
            <color indexed="81"/>
            <rFont val="Tahoma"/>
            <family val="2"/>
          </rPr>
          <t xml:space="preserve">
Monthly Capital Remuneration for members participating in the Subsidised Motor Transport Scheme - A Scheme)
</t>
        </r>
      </text>
    </comment>
    <comment ref="C34" authorId="0" shapeId="0" xr:uid="{00000000-0006-0000-0200-000002000000}">
      <text>
        <r>
          <rPr>
            <b/>
            <sz val="8"/>
            <color indexed="81"/>
            <rFont val="Tahoma"/>
            <family val="2"/>
          </rPr>
          <t>dpsa:</t>
        </r>
        <r>
          <rPr>
            <sz val="8"/>
            <color indexed="81"/>
            <rFont val="Tahoma"/>
            <family val="2"/>
          </rPr>
          <t xml:space="preserve">
Monthly deduction from salary for RA's</t>
        </r>
      </text>
    </comment>
  </commentList>
</comments>
</file>

<file path=xl/sharedStrings.xml><?xml version="1.0" encoding="utf-8"?>
<sst xmlns="http://schemas.openxmlformats.org/spreadsheetml/2006/main" count="185" uniqueCount="143">
  <si>
    <t>Please make a copy/back-up of this spreadsheet before you commence with the structuring.</t>
  </si>
  <si>
    <t>It is not a prerequisite that you must purchase another vehicle or that your vehicle should still be under financing in order to structure for this allowance.</t>
  </si>
  <si>
    <t>Composition w.e.f.</t>
  </si>
  <si>
    <t>R.p.a.</t>
  </si>
  <si>
    <t>Car allowance</t>
  </si>
  <si>
    <t>Housing allowance</t>
  </si>
  <si>
    <t>Non-pensionable cash allowance</t>
  </si>
  <si>
    <t>Employee</t>
  </si>
  <si>
    <t>Date</t>
  </si>
  <si>
    <t>I accept the package composition and conditions</t>
  </si>
  <si>
    <t>Income</t>
  </si>
  <si>
    <t>Deductions</t>
  </si>
  <si>
    <t>Per month</t>
  </si>
  <si>
    <t>Total deductions</t>
  </si>
  <si>
    <t>Calculation of tax</t>
  </si>
  <si>
    <t>(a)</t>
  </si>
  <si>
    <t>(b)</t>
  </si>
  <si>
    <t>Salary advice</t>
  </si>
  <si>
    <t xml:space="preserve"> </t>
  </si>
  <si>
    <t>Amount to be taxed monthly</t>
  </si>
  <si>
    <t>Note:</t>
  </si>
  <si>
    <t>Only members admitted to the GEPF may structure for a 13th Cheque.</t>
  </si>
  <si>
    <t>Employer</t>
  </si>
  <si>
    <t>Draft salary advice</t>
  </si>
  <si>
    <t>This Model consists of the following sheets:-</t>
  </si>
  <si>
    <t xml:space="preserve">Name: </t>
  </si>
  <si>
    <t xml:space="preserve">PERSAL no. </t>
  </si>
  <si>
    <t>Gross income</t>
  </si>
  <si>
    <t>Yes</t>
  </si>
  <si>
    <t>No</t>
  </si>
  <si>
    <t>Please read "pop-up" comments in the sheets carefully (indicated by a red triangle in the right upper corner of certain cells)</t>
  </si>
  <si>
    <t>Conditions for amendments to the package composition</t>
  </si>
  <si>
    <t>GENERAL</t>
  </si>
  <si>
    <t>STEPS</t>
  </si>
  <si>
    <t>Notes:</t>
  </si>
  <si>
    <t>@</t>
  </si>
  <si>
    <t>Structuring of package</t>
  </si>
  <si>
    <t xml:space="preserve">Please complete this sheet (page).  Once completed, it must be printed, signed and submitted to your HR Component for implementation </t>
  </si>
  <si>
    <t xml:space="preserve">General information </t>
  </si>
  <si>
    <t>Elements of package</t>
  </si>
  <si>
    <r>
      <t>Amount remaining to be structured (</t>
    </r>
    <r>
      <rPr>
        <b/>
        <sz val="9"/>
        <color indexed="10"/>
        <rFont val="Arial"/>
        <family val="2"/>
      </rPr>
      <t>CHECK</t>
    </r>
    <r>
      <rPr>
        <sz val="9"/>
        <color indexed="10"/>
        <rFont val="Arial"/>
        <family val="2"/>
      </rPr>
      <t>)</t>
    </r>
  </si>
  <si>
    <r>
      <t>Total amount of composition (structuring) below   (</t>
    </r>
    <r>
      <rPr>
        <b/>
        <sz val="9"/>
        <color indexed="10"/>
        <rFont val="Arial"/>
        <family val="2"/>
      </rPr>
      <t>CHECK</t>
    </r>
    <r>
      <rPr>
        <sz val="9"/>
        <color indexed="10"/>
        <rFont val="Arial"/>
        <family val="2"/>
      </rPr>
      <t>)</t>
    </r>
  </si>
  <si>
    <t>Structuring of the flexible portion (members admitted to GEPF) or total package (members not admitted to GEPF)</t>
  </si>
  <si>
    <t>If you participate in the Subsidised Motor Transport Scheme (SMTS Scheme A) you may not structure for this allowance.</t>
  </si>
  <si>
    <t>If you structure for this allowance, you are obliged to use your own (private) vehicle for official journeys.</t>
  </si>
  <si>
    <r>
      <t xml:space="preserve">Capital Remuneration (Sub. Car Scheme - </t>
    </r>
    <r>
      <rPr>
        <b/>
        <u/>
        <sz val="9"/>
        <color indexed="12"/>
        <rFont val="Arial"/>
        <family val="2"/>
      </rPr>
      <t>A Scheme</t>
    </r>
    <r>
      <rPr>
        <b/>
        <sz val="9"/>
        <color indexed="12"/>
        <rFont val="Arial"/>
        <family val="2"/>
      </rPr>
      <t>)</t>
    </r>
  </si>
  <si>
    <t>Retirement Annuities (RA's) - monthly deduction</t>
  </si>
  <si>
    <t>Drop down 1  to 8</t>
  </si>
  <si>
    <t>Drop down 9 to 12</t>
  </si>
  <si>
    <t>Total pm</t>
  </si>
  <si>
    <t xml:space="preserve">Total pa </t>
  </si>
  <si>
    <t>Not member to a registered medical aid scheme</t>
  </si>
  <si>
    <t>Medical Aid (Employee's contribution)</t>
  </si>
  <si>
    <t>Estimated tax</t>
  </si>
  <si>
    <t>Fringe benefit tax on employer contribution to medical scheme</t>
  </si>
  <si>
    <t>13th Cheque - if chosen that tax be spread over year</t>
  </si>
  <si>
    <t>Deductions from taxable income</t>
  </si>
  <si>
    <t>Member's own contribution to pension fund</t>
  </si>
  <si>
    <t>Total taxable amount * 12</t>
  </si>
  <si>
    <t>Final tax per annum</t>
  </si>
  <si>
    <t>Final tax per month</t>
  </si>
  <si>
    <t>The calculations in this Model may differ from calculations on PERSAL/PERSOL.</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</si>
  <si>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</si>
  <si>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</si>
  <si>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t>Medical</t>
  </si>
  <si>
    <t>13th Cheque</t>
  </si>
  <si>
    <r>
      <t>Motor vehicle (car) allowance</t>
    </r>
    <r>
      <rPr>
        <sz val="10"/>
        <rFont val="Arial"/>
        <family val="2"/>
      </rPr>
      <t xml:space="preserve"> </t>
    </r>
  </si>
  <si>
    <t xml:space="preserve">Housing allowance </t>
  </si>
  <si>
    <t xml:space="preserve">Non-pensionable cash allowance </t>
  </si>
  <si>
    <r>
      <t xml:space="preserve">Enter allowances (monthly rates) payable to you in addition to your package in </t>
    </r>
    <r>
      <rPr>
        <b/>
        <sz val="10"/>
        <rFont val="Arial"/>
        <family val="2"/>
      </rPr>
      <t>CELLS C17 to D20 (</t>
    </r>
    <r>
      <rPr>
        <sz val="10"/>
        <rFont val="Arial"/>
        <family val="2"/>
      </rPr>
      <t>if any).</t>
    </r>
  </si>
  <si>
    <r>
      <t xml:space="preserve">Enter other deductions from your salary in </t>
    </r>
    <r>
      <rPr>
        <b/>
        <sz val="10"/>
        <rFont val="Arial"/>
        <family val="2"/>
      </rPr>
      <t xml:space="preserve">CELLS C34 to D41 </t>
    </r>
    <r>
      <rPr>
        <sz val="10"/>
        <rFont val="Arial"/>
        <family val="2"/>
      </rPr>
      <t>(i.e. garnish orders, bond repayment, parking, life assurance, annuities) (if any).</t>
    </r>
  </si>
  <si>
    <t>Public Service Act, 1994</t>
  </si>
  <si>
    <t>Please note that calculations may differ from PERSAL/PERSOL because no (possible) tax reconciliations over the course of a tax year are taken into account</t>
  </si>
  <si>
    <t>Indicate membership profile below (i.e. principle member only,  member plus 1st dependant, member plus 2 dependants etc.)</t>
  </si>
  <si>
    <t>Indicate whether you are admitted to the Government Employees Pension Fund (GEPF) - please refer to your employment contract</t>
  </si>
  <si>
    <t>If a 13th Cheque is selected, please select option in adjacent green cell whether the tax must be spread over the year</t>
  </si>
  <si>
    <t>This tool enables you to view the effect of your preferred structuring (i.e. on your net salary, your (monthly) deduction (contribution) for a registered medical aid scheme, tax, your (monthly) contribution to the GEPF)</t>
  </si>
  <si>
    <r>
      <t>View your gross monthly income (</t>
    </r>
    <r>
      <rPr>
        <b/>
        <sz val="10"/>
        <rFont val="Arial"/>
        <family val="2"/>
      </rPr>
      <t>CELL D22</t>
    </r>
    <r>
      <rPr>
        <sz val="10"/>
        <rFont val="Arial"/>
        <family val="2"/>
      </rPr>
      <t>), total deductions (</t>
    </r>
    <r>
      <rPr>
        <b/>
        <sz val="10"/>
        <rFont val="Arial"/>
        <family val="2"/>
      </rPr>
      <t>CELL D43</t>
    </r>
    <r>
      <rPr>
        <sz val="10"/>
        <rFont val="Arial"/>
        <family val="2"/>
      </rPr>
      <t>) and net salary (take-home pay) (</t>
    </r>
    <r>
      <rPr>
        <b/>
        <sz val="10"/>
        <rFont val="Arial"/>
        <family val="2"/>
      </rPr>
      <t>CELL</t>
    </r>
    <r>
      <rPr>
        <sz val="10"/>
        <rFont val="Arial"/>
        <family val="2"/>
      </rPr>
      <t xml:space="preserve"> </t>
    </r>
    <r>
      <rPr>
        <b/>
        <sz val="10"/>
        <rFont val="Arial"/>
        <family val="2"/>
      </rPr>
      <t>D45</t>
    </r>
    <r>
      <rPr>
        <sz val="10"/>
        <rFont val="Arial"/>
        <family val="2"/>
      </rPr>
      <t>).</t>
    </r>
  </si>
  <si>
    <t>Dear Employee</t>
  </si>
  <si>
    <t xml:space="preserve">Post/Job Title: </t>
  </si>
  <si>
    <t>Please read (and print) the step-for-step guide in the GUIDE SHEET</t>
  </si>
  <si>
    <t xml:space="preserve">Indicate in terms of which Act are you appointed </t>
  </si>
  <si>
    <t>Correctional Services Act, 1995</t>
  </si>
  <si>
    <t>Legally qualified personnel</t>
  </si>
  <si>
    <r>
      <t>Medical Aid</t>
    </r>
    <r>
      <rPr>
        <b/>
        <sz val="9"/>
        <rFont val="Arial"/>
        <family val="2"/>
      </rPr>
      <t xml:space="preserve"> </t>
    </r>
    <r>
      <rPr>
        <b/>
        <sz val="9"/>
        <color indexed="10"/>
        <rFont val="Arial"/>
        <family val="2"/>
      </rPr>
      <t>(only applicable to employees who are members of a registered medical aid scheme)</t>
    </r>
    <r>
      <rPr>
        <b/>
        <sz val="9"/>
        <rFont val="Arial"/>
        <family val="2"/>
      </rPr>
      <t xml:space="preserve"> </t>
    </r>
  </si>
  <si>
    <t xml:space="preserve">Please refer to the Dispensation for OSD Package Structuring </t>
  </si>
  <si>
    <t>Social Services occupations</t>
  </si>
  <si>
    <r>
      <t xml:space="preserve">20% of Capital Remuneration (Sub. Car Scheme - </t>
    </r>
    <r>
      <rPr>
        <u/>
        <sz val="8"/>
        <rFont val="Arial"/>
        <family val="2"/>
      </rPr>
      <t>A Scheme</t>
    </r>
    <r>
      <rPr>
        <sz val="8"/>
        <rFont val="Arial"/>
        <family val="2"/>
      </rPr>
      <t>)</t>
    </r>
  </si>
  <si>
    <t xml:space="preserve">20% on motor vehicle allowance structured out of package </t>
  </si>
  <si>
    <t xml:space="preserve">Therapeutic, Diagnostic and other related Allied Health Professionals </t>
  </si>
  <si>
    <t>Issued by the DPSA</t>
  </si>
  <si>
    <t>NET SALARY</t>
  </si>
  <si>
    <r>
      <t xml:space="preserve">Indicate total </t>
    </r>
    <r>
      <rPr>
        <b/>
        <u/>
        <sz val="8"/>
        <color indexed="12"/>
        <rFont val="Arial"/>
        <family val="2"/>
      </rPr>
      <t>annual</t>
    </r>
    <r>
      <rPr>
        <b/>
        <sz val="8"/>
        <color indexed="12"/>
        <rFont val="Arial"/>
        <family val="2"/>
      </rPr>
      <t xml:space="preserve"> medical aid subscription fee</t>
    </r>
  </si>
  <si>
    <r>
      <t xml:space="preserve">Structure any </t>
    </r>
    <r>
      <rPr>
        <b/>
        <u/>
        <sz val="8"/>
        <color indexed="12"/>
        <rFont val="Arial"/>
        <family val="2"/>
      </rPr>
      <t>annual</t>
    </r>
    <r>
      <rPr>
        <b/>
        <sz val="8"/>
        <color indexed="12"/>
        <rFont val="Arial"/>
        <family val="2"/>
      </rPr>
      <t xml:space="preserve"> amount as employer contribution towards a registered medical aid scheme, limited to the total annual medical subscription - </t>
    </r>
    <r>
      <rPr>
        <b/>
        <u/>
        <sz val="8"/>
        <color rgb="FFFF0000"/>
        <rFont val="Arial"/>
        <family val="2"/>
      </rPr>
      <t>Members ar</t>
    </r>
    <r>
      <rPr>
        <b/>
        <u/>
        <sz val="8"/>
        <color indexed="10"/>
        <rFont val="Arial"/>
        <family val="2"/>
      </rPr>
      <t>e not compelled to structure for this purpose to secure the tax benefit - they will still qualify for the Medical Schemes Fee Tax Credit (benefit) if they do not structure for this purpose</t>
    </r>
  </si>
  <si>
    <t>Medical Officers, Medical Specialists, Dentists, Dental Specialists, Pharmacologists, Pharmacists and Emergency Care Practitioners</t>
  </si>
  <si>
    <t>This step-for-step Guide and Model (Excel spreadsheet) are made available to empower you to structure your Total Cost-to-Employer (TCE) and to view the implications thereof - therefore to view the practical implications of your choices.  Please read this GUIDE carefully before you structure your package - you are advised to print this GUIDE for easy reference.</t>
  </si>
  <si>
    <t>Draft salary advice and tax calculation</t>
  </si>
  <si>
    <t>STRUCTURING OF TOTAL COST-TO-EMPLOYER (TCE) PACKAGE</t>
  </si>
  <si>
    <t xml:space="preserve">Elements of TCE package </t>
  </si>
  <si>
    <t xml:space="preserve">TCE package </t>
  </si>
  <si>
    <t>Educationist (DCS)</t>
  </si>
  <si>
    <t>Model is applicable to Public Service Act and Correctional Service Act employees on Cost-to-Employer (TCE) packages covered by the following Occupation Specific Dispensations (OSDs):</t>
  </si>
  <si>
    <t>Model is applicable to Public Service Act and Correctional Service Act employees on TCE packages covered by the OSDs mentioned in the GUIDE:</t>
  </si>
  <si>
    <t>Member only</t>
  </si>
  <si>
    <r>
      <t xml:space="preserve">Member </t>
    </r>
    <r>
      <rPr>
        <b/>
        <sz val="10"/>
        <rFont val="Arial"/>
        <family val="2"/>
      </rPr>
      <t>plus</t>
    </r>
    <r>
      <rPr>
        <sz val="10"/>
        <rFont val="Arial"/>
        <family val="2"/>
      </rPr>
      <t xml:space="preserve"> 1 dependant</t>
    </r>
  </si>
  <si>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</si>
  <si>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</si>
  <si>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</si>
  <si>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</si>
  <si>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</si>
  <si>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</si>
  <si>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</si>
  <si>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</si>
  <si>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</si>
  <si>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t>Engineers and related professionals</t>
  </si>
  <si>
    <t>Any other allowances payable additional to package</t>
  </si>
  <si>
    <r>
      <t xml:space="preserve">Others (Specify) </t>
    </r>
    <r>
      <rPr>
        <sz val="9"/>
        <rFont val="Arial"/>
        <family val="2"/>
      </rPr>
      <t>(i.e. bond payment, motor financing, union membership, short term insurance, parking etc.)</t>
    </r>
  </si>
  <si>
    <r>
      <t xml:space="preserve">Please note that this draft salary advice is only a </t>
    </r>
    <r>
      <rPr>
        <b/>
        <u/>
        <sz val="10"/>
        <color indexed="10"/>
        <rFont val="Arial"/>
        <family val="2"/>
      </rPr>
      <t>tool</t>
    </r>
    <r>
      <rPr>
        <b/>
        <sz val="10"/>
        <color indexed="10"/>
        <rFont val="Arial"/>
        <family val="2"/>
      </rPr>
      <t xml:space="preserve"> to view the implications of structuring the package - it does not take into account  tax or any other reconciliations over the course of a tax year</t>
    </r>
  </si>
  <si>
    <r>
      <t xml:space="preserve">Enter your personal details in </t>
    </r>
    <r>
      <rPr>
        <b/>
        <sz val="10"/>
        <rFont val="Arial"/>
        <family val="2"/>
      </rPr>
      <t>CELLS B16 to B18.</t>
    </r>
  </si>
  <si>
    <r>
      <t xml:space="preserve">Enter the effective date of structuring in </t>
    </r>
    <r>
      <rPr>
        <b/>
        <sz val="10"/>
        <rFont val="Arial"/>
        <family val="2"/>
      </rPr>
      <t>CELL D17.</t>
    </r>
  </si>
  <si>
    <r>
      <t xml:space="preserve">Confirm in </t>
    </r>
    <r>
      <rPr>
        <b/>
        <sz val="10"/>
        <rFont val="Arial"/>
        <family val="2"/>
      </rPr>
      <t>CELL D20</t>
    </r>
    <r>
      <rPr>
        <sz val="10"/>
        <rFont val="Arial"/>
        <family val="2"/>
      </rPr>
      <t xml:space="preserve"> (dropdown table) whether you are admitted to the Government Employees Pension Fund (GEPF) or not - </t>
    </r>
    <r>
      <rPr>
        <b/>
        <sz val="10"/>
        <rFont val="Arial"/>
        <family val="2"/>
      </rPr>
      <t>Yes or No.</t>
    </r>
  </si>
  <si>
    <r>
      <t xml:space="preserve">Indicate in </t>
    </r>
    <r>
      <rPr>
        <b/>
        <sz val="10"/>
        <rFont val="Arial"/>
        <family val="2"/>
      </rPr>
      <t>CELL C24</t>
    </r>
    <r>
      <rPr>
        <sz val="10"/>
        <rFont val="Arial"/>
        <family val="2"/>
      </rPr>
      <t xml:space="preserve"> in terms of which Act you are appointed</t>
    </r>
  </si>
  <si>
    <r>
      <t xml:space="preserve">Enter your </t>
    </r>
    <r>
      <rPr>
        <b/>
        <sz val="10"/>
        <rFont val="Arial"/>
        <family val="2"/>
      </rPr>
      <t>total</t>
    </r>
    <r>
      <rPr>
        <sz val="10"/>
        <rFont val="Arial"/>
        <family val="2"/>
      </rPr>
      <t xml:space="preserve"> package in </t>
    </r>
    <r>
      <rPr>
        <b/>
        <sz val="10"/>
        <rFont val="Arial"/>
        <family val="2"/>
      </rPr>
      <t>CELL D28</t>
    </r>
    <r>
      <rPr>
        <sz val="10"/>
        <rFont val="Arial"/>
        <family val="2"/>
      </rPr>
      <t>, as provided to you by your HR Component</t>
    </r>
  </si>
  <si>
    <r>
      <t xml:space="preserve">If you are admitted to the GEPF, your basic salary, the employer's contribution to the GEPF and the flexible portion (the flexible portion being the component that you may structure) are reflected in CELLS D29, D30 and D31 respectively.  The amount reflected as the "employer's contribution to the GEPF"  (CELL D30) is deducted from your package, and in turn your employer contributes the same amount as an </t>
    </r>
    <r>
      <rPr>
        <b/>
        <u/>
        <sz val="10"/>
        <rFont val="Arial Narrow"/>
        <family val="2"/>
      </rPr>
      <t>employer's</t>
    </r>
    <r>
      <rPr>
        <b/>
        <sz val="10"/>
        <rFont val="Arial Narrow"/>
        <family val="2"/>
      </rPr>
      <t xml:space="preserve"> contribution to the GEPF</t>
    </r>
  </si>
  <si>
    <r>
      <t xml:space="preserve">If your are </t>
    </r>
    <r>
      <rPr>
        <b/>
        <u/>
        <sz val="10"/>
        <rFont val="Arial Narrow"/>
        <family val="2"/>
      </rPr>
      <t>not</t>
    </r>
    <r>
      <rPr>
        <b/>
        <sz val="10"/>
        <rFont val="Arial Narrow"/>
        <family val="2"/>
      </rPr>
      <t xml:space="preserve"> admitted to the GEPF, your total package (being the component that you may  structure)  is reflected in CELL D31</t>
    </r>
  </si>
  <si>
    <t>While you structure this component, please refer to CELLS D35 and D36 on a continuous basis (red cells) to keep track of the amount (provided for in this component) that you have structured and what amount remains to be structured.  If an "ERROR" message is displayed in CELL C36, you have exceeded the amount available for structuring - please ensure that your allocation fits into the available amount (envelope)</t>
  </si>
  <si>
    <r>
      <t xml:space="preserve">Confirm in </t>
    </r>
    <r>
      <rPr>
        <b/>
        <sz val="10"/>
        <rFont val="Arial"/>
        <family val="2"/>
      </rPr>
      <t xml:space="preserve">CELL C42 </t>
    </r>
    <r>
      <rPr>
        <sz val="10"/>
        <rFont val="Arial"/>
        <family val="2"/>
      </rPr>
      <t xml:space="preserve">whether you wish to structure for a 13th Cheque - </t>
    </r>
    <r>
      <rPr>
        <b/>
        <sz val="10"/>
        <rFont val="Arial"/>
        <family val="2"/>
      </rPr>
      <t xml:space="preserve">Yes or No </t>
    </r>
    <r>
      <rPr>
        <sz val="10"/>
        <rFont val="Arial"/>
        <family val="2"/>
      </rPr>
      <t xml:space="preserve">(dropdown table).  The annual amount structured is reflected in </t>
    </r>
    <r>
      <rPr>
        <b/>
        <sz val="10"/>
        <rFont val="Arial"/>
        <family val="2"/>
      </rPr>
      <t>CELL D42.</t>
    </r>
  </si>
  <si>
    <r>
      <t xml:space="preserve">If you decide to structure for a 13th Cheque, please confirm in </t>
    </r>
    <r>
      <rPr>
        <b/>
        <sz val="10"/>
        <rFont val="Arial"/>
        <family val="2"/>
      </rPr>
      <t>CELL C47</t>
    </r>
    <r>
      <rPr>
        <sz val="10"/>
        <rFont val="Arial"/>
        <family val="2"/>
      </rPr>
      <t xml:space="preserve"> whether the tax on the 13th Cheque should be spread over the tax year or not - </t>
    </r>
    <r>
      <rPr>
        <b/>
        <sz val="10"/>
        <rFont val="Arial"/>
        <family val="2"/>
      </rPr>
      <t xml:space="preserve">Yes or No </t>
    </r>
    <r>
      <rPr>
        <sz val="10"/>
        <rFont val="Arial"/>
        <family val="2"/>
      </rPr>
      <t>(dropdown table).</t>
    </r>
  </si>
  <si>
    <r>
      <t xml:space="preserve">Enter </t>
    </r>
    <r>
      <rPr>
        <b/>
        <u/>
        <sz val="10"/>
        <rFont val="Arial"/>
        <family val="2"/>
      </rPr>
      <t>annual</t>
    </r>
    <r>
      <rPr>
        <sz val="10"/>
        <rFont val="Arial"/>
        <family val="2"/>
      </rPr>
      <t xml:space="preserve"> amount that you wish to structure as a motor vehicle (car) allowance in </t>
    </r>
    <r>
      <rPr>
        <b/>
        <sz val="10"/>
        <rFont val="Arial"/>
        <family val="2"/>
      </rPr>
      <t xml:space="preserve">CELL C43 - </t>
    </r>
    <r>
      <rPr>
        <b/>
        <sz val="10"/>
        <color indexed="10"/>
        <rFont val="Arial"/>
        <family val="2"/>
      </rPr>
      <t>the amount, which is rounded down to make the amount that you have structured divisible by 12 (therefore to ensure a clean monthly amount), is reflected in CELL D43</t>
    </r>
  </si>
  <si>
    <t xml:space="preserve">The amount reflected in CELL D43 will not exceed 25% of your total package </t>
  </si>
  <si>
    <r>
      <t xml:space="preserve">Enter </t>
    </r>
    <r>
      <rPr>
        <b/>
        <sz val="10"/>
        <rFont val="Arial"/>
        <family val="2"/>
      </rPr>
      <t>annual</t>
    </r>
    <r>
      <rPr>
        <sz val="10"/>
        <rFont val="Arial"/>
        <family val="2"/>
      </rPr>
      <t xml:space="preserve"> amount that you wish to structure as a housing allowance in </t>
    </r>
    <r>
      <rPr>
        <b/>
        <sz val="10"/>
        <rFont val="Arial"/>
        <family val="2"/>
      </rPr>
      <t xml:space="preserve">CELL C44 - </t>
    </r>
    <r>
      <rPr>
        <b/>
        <sz val="10"/>
        <color indexed="10"/>
        <rFont val="Arial"/>
        <family val="2"/>
      </rPr>
      <t>the amount, which is rounded down to make the amount that you have structured divisible by 12 (therefore to ensure a clean monthly amount), is reflected in CELL D44</t>
    </r>
  </si>
  <si>
    <r>
      <t xml:space="preserve">Enter </t>
    </r>
    <r>
      <rPr>
        <b/>
        <sz val="10"/>
        <rFont val="Arial"/>
        <family val="2"/>
      </rPr>
      <t>annual</t>
    </r>
    <r>
      <rPr>
        <sz val="10"/>
        <rFont val="Arial"/>
        <family val="2"/>
      </rPr>
      <t xml:space="preserve"> amount that you wish to structure as non-pensionable cash allowance in </t>
    </r>
    <r>
      <rPr>
        <b/>
        <sz val="10"/>
        <rFont val="Arial"/>
        <family val="2"/>
      </rPr>
      <t>CELL D45</t>
    </r>
    <r>
      <rPr>
        <sz val="10"/>
        <rFont val="Arial"/>
        <family val="2"/>
      </rPr>
      <t xml:space="preserve"> </t>
    </r>
  </si>
  <si>
    <r>
      <t xml:space="preserve">If a member has structured for a Motor vehicle allowance, he or she must maintain a LOG SHEET of actual official travelling with the member's private vehicle in order to qualify for a tax deduction against the allowance on assessment of the member's tax return  </t>
    </r>
    <r>
      <rPr>
        <b/>
        <u/>
        <sz val="12"/>
        <rFont val="Arial"/>
        <family val="2"/>
      </rPr>
      <t/>
    </r>
  </si>
  <si>
    <r>
      <t xml:space="preserve">If you are admitted to a registered medical aid scheme, and the subscription is deducted from your salary,  you </t>
    </r>
    <r>
      <rPr>
        <b/>
        <u/>
        <sz val="10"/>
        <rFont val="Arial"/>
        <family val="2"/>
      </rPr>
      <t>must</t>
    </r>
    <r>
      <rPr>
        <sz val="10"/>
        <rFont val="Arial"/>
        <family val="2"/>
      </rPr>
      <t xml:space="preserve"> enter the </t>
    </r>
    <r>
      <rPr>
        <b/>
        <sz val="10"/>
        <rFont val="Arial"/>
        <family val="2"/>
      </rPr>
      <t>annual</t>
    </r>
    <r>
      <rPr>
        <sz val="10"/>
        <rFont val="Arial"/>
        <family val="2"/>
      </rPr>
      <t xml:space="preserve"> subscription (membership) fee of your registered medical aid scheme in </t>
    </r>
    <r>
      <rPr>
        <b/>
        <sz val="10"/>
        <rFont val="Arial"/>
        <family val="2"/>
      </rPr>
      <t>CELL C38</t>
    </r>
  </si>
  <si>
    <r>
      <t xml:space="preserve">You may structure any annual amount as employer contribution towards a registered medical aid scheme in </t>
    </r>
    <r>
      <rPr>
        <b/>
        <sz val="10"/>
        <rFont val="Arial"/>
        <family val="2"/>
      </rPr>
      <t>CELL C39</t>
    </r>
    <r>
      <rPr>
        <sz val="10"/>
        <rFont val="Arial"/>
        <family val="2"/>
      </rPr>
      <t xml:space="preserve">, provided the amount does not exceed the total annual subscription fee.  </t>
    </r>
    <r>
      <rPr>
        <b/>
        <sz val="10"/>
        <color rgb="FFFF0000"/>
        <rFont val="Arial"/>
        <family val="2"/>
      </rPr>
      <t>(Members are not compelled to structure for this purpose to secure the tax benefit - they will still qualify for the Medical Schemes Fee Tax Credit (benefit) if they do not structure for this purpose)</t>
    </r>
  </si>
  <si>
    <r>
      <t xml:space="preserve">If you are admitted to a registered medical aid scheme, and the subscription is deducted from your salary, then you </t>
    </r>
    <r>
      <rPr>
        <b/>
        <u/>
        <sz val="10"/>
        <rFont val="Arial"/>
        <family val="2"/>
      </rPr>
      <t>must</t>
    </r>
    <r>
      <rPr>
        <sz val="10"/>
        <rFont val="Arial"/>
        <family val="2"/>
      </rPr>
      <t xml:space="preserve"> indicate your medical membership profile in </t>
    </r>
    <r>
      <rPr>
        <b/>
        <sz val="10"/>
        <rFont val="Arial"/>
        <family val="2"/>
      </rPr>
      <t>CELL B41</t>
    </r>
    <r>
      <rPr>
        <sz val="10"/>
        <rFont val="Arial"/>
        <family val="2"/>
      </rPr>
      <t xml:space="preserve"> (dropdown table) (e.g.. single member, member plus 1 dependant, member plus 2 dependants etc.)</t>
    </r>
  </si>
  <si>
    <t>2026 OSD MODEL</t>
  </si>
  <si>
    <t>Effective from 1 March 2026 (2027 tax year)</t>
  </si>
  <si>
    <t>Medical Tax Credit calculation (2027 Tax year)</t>
  </si>
  <si>
    <t>Annual tax (2027 tax year)</t>
  </si>
  <si>
    <t>Tax rebate (R17 820) (2027 tax year)</t>
  </si>
  <si>
    <t>Medical Schemes Fee Tax Credit (2027 tax year)</t>
  </si>
  <si>
    <r>
      <t xml:space="preserve">Date:  </t>
    </r>
    <r>
      <rPr>
        <b/>
        <sz val="12"/>
        <color rgb="FF00B050"/>
        <rFont val="Arial"/>
        <family val="2"/>
      </rPr>
      <t xml:space="preserve"> 1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</si>
</sst>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00_);_(* \(#,##0.0000\);_(* &quot;-&quot;??_);_(@_)"/>
    <numFmt numFmtId="165" formatCode="_(* #,##0.000000_);_(* \(#,##0.000000\);_(* &quot;-&quot;??_);_(@_)"/>
    <numFmt numFmtId="166" formatCode="#,##0.0000"/>
  </numFmts>
  <fonts count="61">
    <font>
      <sz val="10"/>
      <name val="Arial"/>
    </font>
    <font>
      <sz val="10"/>
      <name val="Arial"/>
      <family val="2"/>
    </font>
    <font>
      <b/>
      <sz val="10"/>
      <name val="Arial"/>
      <family val="2"/>
    </font>
    <font>
      <sz val="8"/>
      <color indexed="81"/>
      <name val="Tahoma"/>
      <family val="2"/>
    </font>
    <font>
      <b/>
      <sz val="8"/>
      <color indexed="81"/>
      <name val="Tahoma"/>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sz val="10"/>
      <color indexed="10"/>
      <name val="Arial"/>
      <family val="2"/>
    </font>
    <font>
      <b/>
      <sz val="10"/>
      <color indexed="10"/>
      <name val="Arial"/>
      <family val="2"/>
    </font>
    <font>
      <b/>
      <sz val="14"/>
      <name val="Arial"/>
      <family val="2"/>
    </font>
    <font>
      <b/>
      <sz val="12"/>
      <color indexed="10"/>
      <name val="Arial"/>
      <family val="2"/>
    </font>
    <font>
      <b/>
      <sz val="9"/>
      <name val="Arial Narrow"/>
      <family val="2"/>
    </font>
    <font>
      <b/>
      <u/>
      <sz val="10"/>
      <name val="Arial"/>
      <family val="2"/>
    </font>
    <font>
      <sz val="7"/>
      <color indexed="12"/>
      <name val="Arial"/>
      <family val="2"/>
    </font>
    <font>
      <sz val="10"/>
      <color indexed="12"/>
      <name val="Arial"/>
      <family val="2"/>
    </font>
    <font>
      <b/>
      <sz val="10"/>
      <color indexed="12"/>
      <name val="Arial"/>
      <family val="2"/>
    </font>
    <font>
      <sz val="10"/>
      <color indexed="12"/>
      <name val="Arial"/>
      <family val="2"/>
    </font>
    <font>
      <b/>
      <sz val="9"/>
      <color indexed="10"/>
      <name val="Arial"/>
      <family val="2"/>
    </font>
    <font>
      <b/>
      <sz val="8"/>
      <color indexed="10"/>
      <name val="Univers (WN)"/>
    </font>
    <font>
      <b/>
      <sz val="8"/>
      <name val="Univers (WN)"/>
    </font>
    <font>
      <sz val="7"/>
      <name val="Univers (WN)"/>
    </font>
    <font>
      <sz val="12"/>
      <name val="Arial"/>
      <family val="2"/>
    </font>
    <font>
      <b/>
      <sz val="9"/>
      <color indexed="12"/>
      <name val="Arial"/>
      <family val="2"/>
    </font>
    <font>
      <b/>
      <sz val="8"/>
      <color indexed="12"/>
      <name val="Arial"/>
      <family val="2"/>
    </font>
    <font>
      <b/>
      <sz val="12"/>
      <color indexed="12"/>
      <name val="Univers (WN)"/>
    </font>
    <font>
      <b/>
      <sz val="14"/>
      <color indexed="10"/>
      <name val="Arial"/>
      <family val="2"/>
    </font>
    <font>
      <b/>
      <sz val="10"/>
      <name val="Arial Narrow"/>
      <family val="2"/>
    </font>
    <font>
      <b/>
      <u/>
      <sz val="10"/>
      <name val="Arial Narrow"/>
      <family val="2"/>
    </font>
    <font>
      <b/>
      <u/>
      <sz val="12"/>
      <name val="Arial"/>
      <family val="2"/>
    </font>
    <font>
      <b/>
      <u/>
      <sz val="14"/>
      <name val="Arial"/>
      <family val="2"/>
    </font>
    <font>
      <sz val="9"/>
      <color indexed="10"/>
      <name val="Arial"/>
      <family val="2"/>
    </font>
    <font>
      <b/>
      <sz val="12"/>
      <color indexed="12"/>
      <name val="Arial"/>
      <family val="2"/>
    </font>
    <font>
      <b/>
      <sz val="20"/>
      <name val="Arial"/>
      <family val="2"/>
    </font>
    <font>
      <u/>
      <sz val="10"/>
      <name val="Arial"/>
      <family val="2"/>
    </font>
    <font>
      <b/>
      <u/>
      <sz val="9"/>
      <color indexed="12"/>
      <name val="Arial"/>
      <family val="2"/>
    </font>
    <font>
      <sz val="8"/>
      <name val="Arial"/>
      <family val="2"/>
    </font>
    <font>
      <sz val="7"/>
      <name val="Arial"/>
      <family val="2"/>
    </font>
    <font>
      <u/>
      <sz val="8"/>
      <name val="Arial"/>
      <family val="2"/>
    </font>
    <font>
      <b/>
      <sz val="12"/>
      <color indexed="48"/>
      <name val="Arial"/>
      <family val="2"/>
    </font>
    <font>
      <b/>
      <sz val="12"/>
      <color indexed="17"/>
      <name val="Arial"/>
      <family val="2"/>
    </font>
    <font>
      <b/>
      <u/>
      <sz val="12"/>
      <color indexed="12"/>
      <name val="Arial"/>
      <family val="2"/>
    </font>
    <font>
      <b/>
      <u/>
      <sz val="10"/>
      <color indexed="12"/>
      <name val="Arial"/>
      <family val="2"/>
    </font>
    <font>
      <u/>
      <sz val="10"/>
      <name val="Arial"/>
      <family val="2"/>
    </font>
    <font>
      <b/>
      <sz val="11"/>
      <color indexed="14"/>
      <name val="Arial"/>
      <family val="2"/>
    </font>
    <font>
      <b/>
      <sz val="14"/>
      <color indexed="18"/>
      <name val="Arial"/>
      <family val="2"/>
    </font>
    <font>
      <sz val="12"/>
      <color indexed="10"/>
      <name val="Arial"/>
      <family val="2"/>
    </font>
    <font>
      <b/>
      <sz val="16"/>
      <name val="Arial"/>
      <family val="2"/>
    </font>
    <font>
      <b/>
      <u/>
      <sz val="8"/>
      <color indexed="10"/>
      <name val="Arial"/>
      <family val="2"/>
    </font>
    <font>
      <b/>
      <u/>
      <sz val="8"/>
      <color indexed="12"/>
      <name val="Arial"/>
      <family val="2"/>
    </font>
    <font>
      <sz val="10"/>
      <name val="Arial Narrow"/>
      <family val="2"/>
    </font>
    <font>
      <b/>
      <u/>
      <sz val="8"/>
      <color rgb="FFFF0000"/>
      <name val="Arial"/>
      <family val="2"/>
    </font>
    <font>
      <b/>
      <sz val="10"/>
      <color rgb="FFFF0000"/>
      <name val="Arial"/>
      <family val="2"/>
    </font>
    <font>
      <b/>
      <u/>
      <sz val="10"/>
      <color indexed="10"/>
      <name val="Arial"/>
      <family val="2"/>
    </font>
    <font>
      <b/>
      <sz val="12"/>
      <color rgb="FF00B050"/>
      <name val="Arial"/>
      <family val="2"/>
    </font>
  </fonts>
  <fills count="19">
    <fill>
      <patternFill patternType="none"/>
    </fill>
    <fill>
      <patternFill patternType="gray125"/>
    </fill>
    <fill>
      <patternFill patternType="solid">
        <fgColor indexed="45"/>
        <bgColor indexed="64"/>
      </patternFill>
    </fill>
    <fill>
      <patternFill patternType="solid">
        <fgColor indexed="11"/>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10"/>
        <bgColor indexed="64"/>
      </patternFill>
    </fill>
    <fill>
      <patternFill patternType="solid">
        <fgColor indexed="41"/>
        <bgColor indexed="64"/>
      </patternFill>
    </fill>
    <fill>
      <patternFill patternType="solid">
        <fgColor indexed="50"/>
        <bgColor indexed="64"/>
      </patternFill>
    </fill>
    <fill>
      <patternFill patternType="solid">
        <fgColor rgb="FFFF6699"/>
        <bgColor indexed="64"/>
      </patternFill>
    </fill>
    <fill>
      <patternFill patternType="solid">
        <fgColor theme="0" tint="-0.249977111117893"/>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00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61">
    <xf numFmtId="0" fontId="0" fillId="0" borderId="0" xfId="0"/>
    <xf numFmtId="0" fontId="2" fillId="0" borderId="0" xfId="0" applyFont="1" applyAlignment="1">
      <alignment horizontal="center"/>
    </xf>
    <xf numFmtId="0" fontId="2" fillId="0" borderId="0" xfId="0" applyFont="1" applyAlignment="1">
      <alignment horizontal="right"/>
    </xf>
    <xf numFmtId="0" fontId="6" fillId="0" borderId="1" xfId="0" applyFont="1" applyBorder="1" applyAlignment="1">
      <alignment horizontal="left"/>
    </xf>
    <xf numFmtId="0" fontId="12" fillId="0" borderId="0" xfId="0" applyFont="1"/>
    <xf numFmtId="0" fontId="13" fillId="0" borderId="0" xfId="0" applyFont="1"/>
    <xf numFmtId="0" fontId="11" fillId="0" borderId="2" xfId="0" applyFont="1" applyBorder="1"/>
    <xf numFmtId="0" fontId="6" fillId="0" borderId="0" xfId="0" applyFont="1" applyAlignment="1">
      <alignment horizontal="left"/>
    </xf>
    <xf numFmtId="0" fontId="8" fillId="0" borderId="0" xfId="0" applyFont="1" applyAlignment="1">
      <alignment horizontal="right"/>
    </xf>
    <xf numFmtId="2" fontId="0" fillId="0" borderId="0" xfId="0" applyNumberFormat="1"/>
    <xf numFmtId="0" fontId="16"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2" fillId="3" borderId="6" xfId="0" applyFont="1" applyFill="1" applyBorder="1" applyAlignment="1" applyProtection="1">
      <alignment horizontal="center"/>
      <protection locked="0"/>
    </xf>
    <xf numFmtId="0" fontId="0" fillId="0" borderId="0" xfId="0" applyAlignment="1">
      <alignment horizontal="left" vertical="top" wrapText="1"/>
    </xf>
    <xf numFmtId="2" fontId="2" fillId="0" borderId="0" xfId="0" applyNumberFormat="1" applyFont="1" applyAlignment="1">
      <alignment horizontal="center"/>
    </xf>
    <xf numFmtId="0" fontId="0" fillId="0" borderId="4" xfId="0" applyBorder="1" applyAlignment="1">
      <alignment horizontal="center"/>
    </xf>
    <xf numFmtId="2" fontId="2" fillId="0" borderId="1" xfId="0" applyNumberFormat="1" applyFont="1" applyBorder="1" applyAlignment="1">
      <alignment horizontal="center"/>
    </xf>
    <xf numFmtId="0" fontId="26" fillId="0" borderId="0" xfId="0" applyFont="1"/>
    <xf numFmtId="0" fontId="27" fillId="0" borderId="0" xfId="0" applyFont="1"/>
    <xf numFmtId="0" fontId="20" fillId="0" borderId="0" xfId="0" applyFont="1" applyAlignment="1">
      <alignment horizontal="center" vertical="center"/>
    </xf>
    <xf numFmtId="0" fontId="25" fillId="0" borderId="0" xfId="0" applyFont="1" applyAlignment="1">
      <alignment horizontal="center" vertical="top"/>
    </xf>
    <xf numFmtId="0" fontId="10" fillId="0" borderId="0" xfId="0" applyFont="1"/>
    <xf numFmtId="0" fontId="11" fillId="0" borderId="0" xfId="0" applyFont="1"/>
    <xf numFmtId="0" fontId="11" fillId="0" borderId="2" xfId="0" applyFont="1" applyBorder="1" applyAlignment="1">
      <alignment horizontal="center"/>
    </xf>
    <xf numFmtId="0" fontId="0" fillId="0" borderId="0" xfId="0" applyAlignment="1">
      <alignment horizontal="center" vertical="center"/>
    </xf>
    <xf numFmtId="1" fontId="0" fillId="0" borderId="0" xfId="0" applyNumberFormat="1"/>
    <xf numFmtId="0" fontId="16" fillId="0" borderId="0" xfId="0" applyFont="1" applyAlignment="1" applyProtection="1">
      <alignment horizontal="center" vertical="center" wrapText="1"/>
      <protection locked="0"/>
    </xf>
    <xf numFmtId="0" fontId="0" fillId="0" borderId="0" xfId="0" applyAlignment="1">
      <alignment horizontal="center" wrapText="1"/>
    </xf>
    <xf numFmtId="0" fontId="12" fillId="0" borderId="9" xfId="0" applyFont="1" applyBorder="1"/>
    <xf numFmtId="0" fontId="17" fillId="0" borderId="0" xfId="0" applyFont="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18" fillId="0" borderId="0" xfId="0" applyFont="1" applyAlignment="1">
      <alignment horizontal="left" vertical="top"/>
    </xf>
    <xf numFmtId="0" fontId="0" fillId="0" borderId="0" xfId="0" applyAlignment="1">
      <alignment vertical="top"/>
    </xf>
    <xf numFmtId="0" fontId="7" fillId="0" borderId="0" xfId="0" applyFont="1" applyAlignment="1">
      <alignment vertical="top"/>
    </xf>
    <xf numFmtId="0" fontId="2" fillId="0" borderId="0" xfId="0" applyFont="1" applyAlignment="1">
      <alignment vertical="top"/>
    </xf>
    <xf numFmtId="9" fontId="2" fillId="0" borderId="0" xfId="1" applyFont="1" applyBorder="1" applyAlignment="1">
      <alignment vertical="top"/>
    </xf>
    <xf numFmtId="0" fontId="35" fillId="0" borderId="0" xfId="0" applyFont="1" applyAlignment="1">
      <alignment horizontal="left" vertical="center" wrapText="1"/>
    </xf>
    <xf numFmtId="0" fontId="33" fillId="0" borderId="0" xfId="0" applyFont="1" applyAlignment="1">
      <alignment horizontal="left" vertical="top" wrapText="1"/>
    </xf>
    <xf numFmtId="0" fontId="36" fillId="0" borderId="0" xfId="0" applyFont="1" applyAlignment="1">
      <alignment vertical="center"/>
    </xf>
    <xf numFmtId="0" fontId="15" fillId="0" borderId="0" xfId="0" applyFont="1" applyAlignment="1">
      <alignment horizontal="center" vertical="center" wrapText="1"/>
    </xf>
    <xf numFmtId="43" fontId="0" fillId="0" borderId="0" xfId="0" applyNumberFormat="1"/>
    <xf numFmtId="0" fontId="2" fillId="0" borderId="0" xfId="0" applyFont="1" applyAlignment="1">
      <alignment wrapText="1"/>
    </xf>
    <xf numFmtId="0" fontId="7" fillId="0" borderId="0" xfId="0" applyFont="1" applyAlignment="1">
      <alignment wrapText="1"/>
    </xf>
    <xf numFmtId="0" fontId="8" fillId="0" borderId="0" xfId="0" applyFont="1" applyAlignment="1">
      <alignment horizontal="center"/>
    </xf>
    <xf numFmtId="0" fontId="6" fillId="0" borderId="0" xfId="0" applyFont="1"/>
    <xf numFmtId="0" fontId="5" fillId="0" borderId="0" xfId="0" applyFont="1" applyAlignment="1">
      <alignment horizontal="center"/>
    </xf>
    <xf numFmtId="0" fontId="9" fillId="0" borderId="0" xfId="0" applyFont="1" applyAlignment="1">
      <alignment horizontal="center"/>
    </xf>
    <xf numFmtId="164" fontId="8" fillId="0" borderId="0" xfId="0" applyNumberFormat="1" applyFont="1" applyAlignment="1">
      <alignment vertical="center" wrapText="1"/>
    </xf>
    <xf numFmtId="4" fontId="0" fillId="0" borderId="0" xfId="0" applyNumberFormat="1"/>
    <xf numFmtId="165" fontId="8" fillId="0" borderId="0" xfId="0" applyNumberFormat="1" applyFont="1" applyAlignment="1">
      <alignment vertical="center"/>
    </xf>
    <xf numFmtId="164" fontId="8" fillId="0" borderId="11" xfId="0" applyNumberFormat="1" applyFont="1" applyBorder="1" applyAlignment="1">
      <alignment vertical="center"/>
    </xf>
    <xf numFmtId="164" fontId="0" fillId="0" borderId="0" xfId="0" applyNumberFormat="1"/>
    <xf numFmtId="166" fontId="0" fillId="0" borderId="0" xfId="0" applyNumberFormat="1"/>
    <xf numFmtId="0" fontId="7"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vertical="top" wrapText="1"/>
    </xf>
    <xf numFmtId="0" fontId="0" fillId="0" borderId="20" xfId="0" applyBorder="1"/>
    <xf numFmtId="0" fontId="0" fillId="0" borderId="21" xfId="0" applyBorder="1"/>
    <xf numFmtId="0" fontId="0" fillId="0" borderId="16" xfId="0" applyBorder="1"/>
    <xf numFmtId="0" fontId="0" fillId="0" borderId="22" xfId="0" applyBorder="1"/>
    <xf numFmtId="0" fontId="10" fillId="0" borderId="0" xfId="0" applyFont="1" applyAlignment="1">
      <alignment horizontal="center"/>
    </xf>
    <xf numFmtId="0" fontId="9" fillId="0" borderId="0" xfId="0" applyFont="1"/>
    <xf numFmtId="0" fontId="42" fillId="0" borderId="0" xfId="0" applyFont="1"/>
    <xf numFmtId="43" fontId="0" fillId="5" borderId="3" xfId="0" applyNumberFormat="1" applyFill="1" applyBorder="1"/>
    <xf numFmtId="0" fontId="42" fillId="5" borderId="24" xfId="0" applyFont="1" applyFill="1" applyBorder="1"/>
    <xf numFmtId="0" fontId="42" fillId="5" borderId="0" xfId="0" applyFont="1" applyFill="1"/>
    <xf numFmtId="43" fontId="0" fillId="5" borderId="5" xfId="0" applyNumberFormat="1" applyFill="1" applyBorder="1"/>
    <xf numFmtId="2" fontId="0" fillId="5" borderId="4" xfId="0" applyNumberFormat="1" applyFill="1" applyBorder="1"/>
    <xf numFmtId="43" fontId="0" fillId="3" borderId="25" xfId="0" applyNumberFormat="1" applyFill="1" applyBorder="1"/>
    <xf numFmtId="0" fontId="43" fillId="0" borderId="0" xfId="0" applyFont="1"/>
    <xf numFmtId="43" fontId="2" fillId="4" borderId="12" xfId="0" applyNumberFormat="1" applyFont="1" applyFill="1" applyBorder="1"/>
    <xf numFmtId="0" fontId="10" fillId="6" borderId="20" xfId="0" applyFont="1" applyFill="1" applyBorder="1"/>
    <xf numFmtId="0" fontId="10" fillId="6" borderId="28" xfId="0" applyFont="1" applyFill="1" applyBorder="1"/>
    <xf numFmtId="0" fontId="10" fillId="6" borderId="23" xfId="0" applyFont="1" applyFill="1" applyBorder="1"/>
    <xf numFmtId="0" fontId="10" fillId="6" borderId="25" xfId="0" applyFont="1" applyFill="1" applyBorder="1"/>
    <xf numFmtId="43" fontId="0" fillId="5" borderId="29" xfId="0" applyNumberFormat="1" applyFill="1" applyBorder="1"/>
    <xf numFmtId="43" fontId="0" fillId="5" borderId="30" xfId="0" applyNumberFormat="1" applyFill="1" applyBorder="1"/>
    <xf numFmtId="0" fontId="42" fillId="5" borderId="30" xfId="0" applyFont="1" applyFill="1" applyBorder="1"/>
    <xf numFmtId="0" fontId="10" fillId="5" borderId="24" xfId="0" applyFont="1" applyFill="1" applyBorder="1" applyAlignment="1" applyProtection="1">
      <alignment horizontal="left"/>
      <protection locked="0"/>
    </xf>
    <xf numFmtId="0" fontId="49" fillId="0" borderId="0" xfId="0" applyFont="1" applyAlignment="1">
      <alignment horizontal="center" vertical="center"/>
    </xf>
    <xf numFmtId="0" fontId="1" fillId="0" borderId="0" xfId="0" applyFont="1" applyAlignment="1">
      <alignment horizontal="center" vertical="top" wrapText="1"/>
    </xf>
    <xf numFmtId="0" fontId="1" fillId="8" borderId="0" xfId="0" applyFont="1" applyFill="1" applyProtection="1">
      <protection locked="0"/>
    </xf>
    <xf numFmtId="39" fontId="8" fillId="2" borderId="6" xfId="0" applyNumberFormat="1" applyFont="1" applyFill="1" applyBorder="1" applyAlignment="1">
      <alignment horizontal="center" vertical="center" wrapText="1"/>
    </xf>
    <xf numFmtId="2" fontId="0" fillId="0" borderId="0" xfId="0" applyNumberFormat="1" applyAlignment="1">
      <alignment horizontal="center"/>
    </xf>
    <xf numFmtId="0" fontId="0" fillId="9" borderId="5" xfId="0" applyFill="1" applyBorder="1"/>
    <xf numFmtId="0" fontId="32" fillId="0" borderId="0" xfId="0" applyFont="1" applyAlignment="1">
      <alignment horizontal="center" vertical="center"/>
    </xf>
    <xf numFmtId="0" fontId="2" fillId="0" borderId="0" xfId="0" applyFont="1" applyAlignment="1">
      <alignment horizontal="left" wrapText="1"/>
    </xf>
    <xf numFmtId="0" fontId="53" fillId="0" borderId="0" xfId="0" applyFont="1"/>
    <xf numFmtId="0" fontId="10" fillId="11" borderId="31" xfId="0" applyFont="1" applyFill="1" applyBorder="1" applyAlignment="1">
      <alignment horizontal="left"/>
    </xf>
    <xf numFmtId="0" fontId="10" fillId="11" borderId="9" xfId="0" applyFont="1" applyFill="1" applyBorder="1" applyAlignment="1">
      <alignment horizontal="left"/>
    </xf>
    <xf numFmtId="0" fontId="10" fillId="12" borderId="13" xfId="0" applyFont="1" applyFill="1" applyBorder="1"/>
    <xf numFmtId="0" fontId="10" fillId="12" borderId="14" xfId="0" applyFont="1" applyFill="1" applyBorder="1"/>
    <xf numFmtId="0" fontId="10" fillId="12" borderId="15" xfId="0" applyFont="1" applyFill="1" applyBorder="1"/>
    <xf numFmtId="0" fontId="10" fillId="12" borderId="16" xfId="0" applyFont="1" applyFill="1" applyBorder="1"/>
    <xf numFmtId="0" fontId="10" fillId="12" borderId="0" xfId="0" applyFont="1" applyFill="1"/>
    <xf numFmtId="0" fontId="10" fillId="12" borderId="17" xfId="0" applyFont="1" applyFill="1" applyBorder="1"/>
    <xf numFmtId="0" fontId="10" fillId="12" borderId="18" xfId="0" applyFont="1" applyFill="1" applyBorder="1"/>
    <xf numFmtId="0" fontId="10" fillId="12" borderId="19" xfId="0" applyFont="1" applyFill="1" applyBorder="1"/>
    <xf numFmtId="4" fontId="1" fillId="11" borderId="29" xfId="0" applyNumberFormat="1" applyFont="1" applyFill="1" applyBorder="1"/>
    <xf numFmtId="0" fontId="7" fillId="17" borderId="9" xfId="0" applyFont="1" applyFill="1" applyBorder="1" applyAlignment="1" applyProtection="1">
      <alignment horizontal="left" wrapText="1"/>
      <protection locked="0"/>
    </xf>
    <xf numFmtId="0" fontId="7" fillId="17" borderId="10" xfId="0" applyFont="1" applyFill="1" applyBorder="1" applyAlignment="1" applyProtection="1">
      <alignment horizontal="left" wrapText="1"/>
      <protection locked="0"/>
    </xf>
    <xf numFmtId="43" fontId="0" fillId="16" borderId="1" xfId="0" applyNumberFormat="1" applyFill="1" applyBorder="1"/>
    <xf numFmtId="43" fontId="2" fillId="16" borderId="6" xfId="0" applyNumberFormat="1" applyFont="1" applyFill="1" applyBorder="1"/>
    <xf numFmtId="39" fontId="0" fillId="16" borderId="1" xfId="0" applyNumberFormat="1" applyFill="1" applyBorder="1"/>
    <xf numFmtId="4" fontId="0" fillId="16" borderId="1" xfId="0" applyNumberFormat="1" applyFill="1" applyBorder="1"/>
    <xf numFmtId="0" fontId="29" fillId="17" borderId="1" xfId="0" applyFont="1" applyFill="1" applyBorder="1" applyAlignment="1" applyProtection="1">
      <alignment horizontal="left"/>
      <protection locked="0"/>
    </xf>
    <xf numFmtId="43" fontId="0" fillId="17" borderId="1" xfId="0" applyNumberFormat="1" applyFill="1" applyBorder="1" applyProtection="1">
      <protection locked="0"/>
    </xf>
    <xf numFmtId="0" fontId="6" fillId="17" borderId="1" xfId="0" applyFont="1" applyFill="1" applyBorder="1" applyAlignment="1" applyProtection="1">
      <alignment horizontal="left"/>
      <protection locked="0"/>
    </xf>
    <xf numFmtId="0" fontId="29" fillId="17" borderId="8" xfId="0" applyFont="1" applyFill="1" applyBorder="1" applyProtection="1">
      <protection locked="0"/>
    </xf>
    <xf numFmtId="0" fontId="0" fillId="17" borderId="8" xfId="0" applyFill="1" applyBorder="1" applyProtection="1">
      <protection locked="0"/>
    </xf>
    <xf numFmtId="4" fontId="2" fillId="16" borderId="6" xfId="0" applyNumberFormat="1" applyFont="1" applyFill="1" applyBorder="1"/>
    <xf numFmtId="4" fontId="38" fillId="16" borderId="6" xfId="0" applyNumberFormat="1" applyFont="1" applyFill="1" applyBorder="1"/>
    <xf numFmtId="0" fontId="2" fillId="14" borderId="0" xfId="0" applyFont="1" applyFill="1" applyAlignment="1">
      <alignment horizontal="center"/>
    </xf>
    <xf numFmtId="2" fontId="2" fillId="14" borderId="0" xfId="0" applyNumberFormat="1" applyFont="1" applyFill="1" applyAlignment="1">
      <alignment horizontal="center"/>
    </xf>
    <xf numFmtId="0" fontId="8" fillId="17" borderId="1" xfId="0" applyFont="1" applyFill="1" applyBorder="1" applyAlignment="1" applyProtection="1">
      <alignment horizontal="center"/>
      <protection locked="0"/>
    </xf>
    <xf numFmtId="15" fontId="0" fillId="17" borderId="1" xfId="0" applyNumberFormat="1" applyFill="1" applyBorder="1" applyProtection="1">
      <protection locked="0"/>
    </xf>
    <xf numFmtId="39" fontId="8" fillId="17" borderId="3" xfId="0" applyNumberFormat="1" applyFont="1" applyFill="1" applyBorder="1" applyAlignment="1" applyProtection="1">
      <alignment horizontal="center" vertical="center"/>
      <protection locked="0"/>
    </xf>
    <xf numFmtId="39" fontId="8" fillId="16" borderId="3" xfId="0" applyNumberFormat="1" applyFont="1" applyFill="1" applyBorder="1" applyAlignment="1">
      <alignment horizontal="center" vertical="center" wrapText="1"/>
    </xf>
    <xf numFmtId="39" fontId="8" fillId="16" borderId="4" xfId="0" applyNumberFormat="1" applyFont="1" applyFill="1" applyBorder="1" applyAlignment="1">
      <alignment horizontal="center" vertical="center"/>
    </xf>
    <xf numFmtId="39" fontId="8" fillId="16" borderId="1" xfId="0" applyNumberFormat="1" applyFont="1" applyFill="1" applyBorder="1" applyAlignment="1">
      <alignment horizontal="center" vertical="center" wrapText="1"/>
    </xf>
    <xf numFmtId="0" fontId="9" fillId="16" borderId="34" xfId="0" applyFont="1" applyFill="1" applyBorder="1" applyAlignment="1">
      <alignment horizontal="center"/>
    </xf>
    <xf numFmtId="2" fontId="2" fillId="16" borderId="1" xfId="0" applyNumberFormat="1" applyFont="1" applyFill="1" applyBorder="1" applyAlignment="1">
      <alignment horizontal="center"/>
    </xf>
    <xf numFmtId="0" fontId="30" fillId="0" borderId="1" xfId="0" applyFont="1" applyBorder="1"/>
    <xf numFmtId="0" fontId="30" fillId="0" borderId="1" xfId="0" applyFont="1" applyBorder="1" applyAlignment="1">
      <alignment vertical="center" wrapText="1"/>
    </xf>
    <xf numFmtId="3" fontId="56" fillId="17" borderId="34" xfId="0" applyNumberFormat="1" applyFont="1" applyFill="1" applyBorder="1" applyAlignment="1" applyProtection="1">
      <alignment horizontal="center"/>
      <protection locked="0"/>
    </xf>
    <xf numFmtId="37" fontId="56" fillId="17" borderId="34" xfId="0" applyNumberFormat="1" applyFont="1" applyFill="1" applyBorder="1" applyAlignment="1" applyProtection="1">
      <alignment horizontal="center"/>
      <protection locked="0"/>
    </xf>
    <xf numFmtId="2" fontId="0" fillId="0" borderId="5" xfId="0" applyNumberFormat="1" applyBorder="1" applyAlignment="1">
      <alignment horizontal="center"/>
    </xf>
    <xf numFmtId="4" fontId="8" fillId="16" borderId="1" xfId="0" applyNumberFormat="1" applyFont="1" applyFill="1" applyBorder="1" applyAlignment="1">
      <alignment horizontal="center" vertical="center"/>
    </xf>
    <xf numFmtId="4" fontId="8" fillId="16" borderId="1" xfId="0" applyNumberFormat="1" applyFont="1" applyFill="1" applyBorder="1" applyAlignment="1">
      <alignment horizontal="center"/>
    </xf>
    <xf numFmtId="4" fontId="8" fillId="17" borderId="1" xfId="0" applyNumberFormat="1" applyFont="1" applyFill="1" applyBorder="1" applyAlignment="1" applyProtection="1">
      <alignment horizontal="center" vertical="center"/>
      <protection locked="0"/>
    </xf>
    <xf numFmtId="0" fontId="0" fillId="0" borderId="24" xfId="0" applyBorder="1"/>
    <xf numFmtId="3" fontId="2" fillId="17" borderId="0" xfId="0" applyNumberFormat="1" applyFont="1" applyFill="1" applyAlignment="1" applyProtection="1">
      <alignment horizontal="center"/>
      <protection locked="0"/>
    </xf>
    <xf numFmtId="3" fontId="2" fillId="17" borderId="27" xfId="0" applyNumberFormat="1" applyFont="1" applyFill="1" applyBorder="1" applyAlignment="1" applyProtection="1">
      <alignment horizontal="center" vertical="center"/>
      <protection locked="0"/>
    </xf>
    <xf numFmtId="3" fontId="2" fillId="17" borderId="27" xfId="0" applyNumberFormat="1" applyFont="1" applyFill="1" applyBorder="1" applyAlignment="1" applyProtection="1">
      <alignment horizontal="center"/>
      <protection locked="0"/>
    </xf>
    <xf numFmtId="0" fontId="6" fillId="0" borderId="3" xfId="0" applyFont="1" applyBorder="1"/>
    <xf numFmtId="0" fontId="1" fillId="0" borderId="16" xfId="0" applyFont="1" applyBorder="1"/>
    <xf numFmtId="0" fontId="0" fillId="18" borderId="0" xfId="0" applyFill="1"/>
    <xf numFmtId="1" fontId="1" fillId="18" borderId="0" xfId="0" applyNumberFormat="1" applyFont="1" applyFill="1"/>
    <xf numFmtId="4" fontId="1" fillId="11" borderId="30" xfId="0" applyNumberFormat="1" applyFont="1" applyFill="1" applyBorder="1"/>
    <xf numFmtId="0" fontId="16" fillId="0" borderId="0" xfId="0" applyFont="1" applyAlignment="1" applyProtection="1">
      <alignment vertical="center"/>
      <protection locked="0"/>
    </xf>
    <xf numFmtId="0" fontId="10" fillId="11" borderId="26" xfId="0" applyFont="1" applyFill="1" applyBorder="1"/>
    <xf numFmtId="0" fontId="10" fillId="11" borderId="27" xfId="0" applyFont="1" applyFill="1" applyBorder="1"/>
    <xf numFmtId="43" fontId="0" fillId="7" borderId="6" xfId="0" applyNumberFormat="1" applyFill="1" applyBorder="1"/>
    <xf numFmtId="0" fontId="2" fillId="12" borderId="0" xfId="0" applyFont="1" applyFill="1" applyAlignment="1">
      <alignment horizontal="center"/>
    </xf>
    <xf numFmtId="0" fontId="0" fillId="0" borderId="1" xfId="0" applyBorder="1" applyAlignment="1">
      <alignment horizontal="left"/>
    </xf>
    <xf numFmtId="0" fontId="8" fillId="0" borderId="0" xfId="0" applyFont="1" applyAlignment="1">
      <alignment horizontal="center" vertical="center"/>
    </xf>
    <xf numFmtId="0" fontId="22" fillId="0" borderId="0" xfId="0" applyFont="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xf>
    <xf numFmtId="0" fontId="2" fillId="14" borderId="0" xfId="0" applyFont="1" applyFill="1" applyAlignment="1">
      <alignment horizontal="center"/>
    </xf>
    <xf numFmtId="0" fontId="6" fillId="0" borderId="1" xfId="0" applyFont="1" applyBorder="1" applyAlignment="1">
      <alignment horizontal="left"/>
    </xf>
    <xf numFmtId="0" fontId="2" fillId="0" borderId="0" xfId="0" applyFont="1" applyAlignment="1">
      <alignment horizontal="right"/>
    </xf>
    <xf numFmtId="0" fontId="24" fillId="0" borderId="16" xfId="0" applyFont="1" applyBorder="1" applyAlignment="1">
      <alignment horizontal="center" wrapText="1"/>
    </xf>
    <xf numFmtId="0" fontId="24" fillId="0" borderId="0" xfId="0" applyFont="1" applyAlignment="1">
      <alignment horizont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42" fillId="5" borderId="26" xfId="0" applyFont="1" applyFill="1" applyBorder="1"/>
    <xf numFmtId="0" fontId="42" fillId="5" borderId="29" xfId="0" applyFont="1" applyFill="1" applyBorder="1"/>
    <xf numFmtId="0" fontId="42" fillId="5" borderId="31" xfId="0" applyFont="1" applyFill="1" applyBorder="1"/>
    <xf numFmtId="0" fontId="42" fillId="5" borderId="32" xfId="0" applyFont="1" applyFill="1" applyBorder="1"/>
    <xf numFmtId="0" fontId="42" fillId="5" borderId="24" xfId="0" applyFont="1" applyFill="1" applyBorder="1"/>
    <xf numFmtId="0" fontId="42" fillId="5" borderId="30" xfId="0" applyFont="1" applyFill="1" applyBorder="1"/>
    <xf numFmtId="0" fontId="9" fillId="9" borderId="33" xfId="0" applyFont="1" applyFill="1" applyBorder="1"/>
    <xf numFmtId="0" fontId="9" fillId="9" borderId="12" xfId="0" applyFont="1" applyFill="1" applyBorder="1"/>
    <xf numFmtId="0" fontId="10" fillId="11" borderId="24" xfId="0" applyFont="1" applyFill="1" applyBorder="1" applyAlignment="1">
      <alignment horizontal="left"/>
    </xf>
    <xf numFmtId="0" fontId="10" fillId="11" borderId="0" xfId="0" applyFont="1" applyFill="1" applyAlignment="1">
      <alignment horizontal="left"/>
    </xf>
    <xf numFmtId="0" fontId="58" fillId="0" borderId="3" xfId="0" applyFont="1" applyBorder="1" applyAlignment="1">
      <alignment horizontal="left"/>
    </xf>
    <xf numFmtId="0" fontId="8" fillId="10" borderId="33" xfId="0" applyFont="1" applyFill="1" applyBorder="1" applyAlignment="1">
      <alignment horizontal="center"/>
    </xf>
    <xf numFmtId="0" fontId="8" fillId="10" borderId="7" xfId="0" applyFont="1" applyFill="1" applyBorder="1" applyAlignment="1">
      <alignment horizontal="center"/>
    </xf>
    <xf numFmtId="0" fontId="8" fillId="10" borderId="12" xfId="0" applyFont="1" applyFill="1" applyBorder="1" applyAlignment="1">
      <alignment horizontal="center"/>
    </xf>
    <xf numFmtId="0" fontId="42" fillId="5" borderId="27" xfId="0" applyFont="1" applyFill="1" applyBorder="1"/>
    <xf numFmtId="0" fontId="42" fillId="5" borderId="9" xfId="0" applyFont="1" applyFill="1" applyBorder="1"/>
    <xf numFmtId="0" fontId="8" fillId="0" borderId="0" xfId="0" applyFont="1"/>
    <xf numFmtId="0" fontId="0" fillId="0" borderId="0" xfId="0"/>
    <xf numFmtId="0" fontId="17" fillId="0" borderId="0" xfId="0" applyFont="1" applyAlignment="1">
      <alignment horizontal="left" vertical="top" wrapText="1"/>
    </xf>
    <xf numFmtId="0" fontId="52" fillId="0" borderId="0" xfId="0" applyFont="1" applyAlignment="1">
      <alignment vertical="top" wrapText="1"/>
    </xf>
    <xf numFmtId="0" fontId="0" fillId="0" borderId="0" xfId="0" applyAlignment="1">
      <alignment horizontal="left" vertical="top" wrapText="1"/>
    </xf>
    <xf numFmtId="0" fontId="51" fillId="0" borderId="0" xfId="0" applyFont="1" applyAlignment="1">
      <alignment horizontal="left" vertical="top" wrapText="1"/>
    </xf>
    <xf numFmtId="0" fontId="35" fillId="0" borderId="0" xfId="0" applyFont="1" applyAlignment="1">
      <alignment horizontal="left" vertical="top" wrapText="1"/>
    </xf>
    <xf numFmtId="0" fontId="28" fillId="0" borderId="0" xfId="0" applyFont="1" applyAlignment="1">
      <alignment wrapText="1"/>
    </xf>
    <xf numFmtId="0" fontId="15" fillId="0" borderId="0" xfId="0" applyFont="1" applyAlignment="1">
      <alignment horizontal="left" vertical="top" wrapText="1"/>
    </xf>
    <xf numFmtId="0" fontId="0" fillId="0" borderId="0" xfId="0" applyAlignment="1">
      <alignment vertical="top" wrapText="1"/>
    </xf>
    <xf numFmtId="0" fontId="15"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vertical="center" wrapText="1"/>
    </xf>
    <xf numFmtId="0" fontId="18" fillId="0" borderId="0" xfId="0" applyFont="1" applyAlignment="1">
      <alignment horizontal="left" vertical="top" wrapText="1"/>
    </xf>
    <xf numFmtId="0" fontId="40" fillId="0" borderId="0" xfId="0" applyFont="1" applyAlignment="1">
      <alignment horizontal="left" vertical="center" wrapText="1"/>
    </xf>
    <xf numFmtId="0" fontId="1"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wrapText="1"/>
    </xf>
    <xf numFmtId="0" fontId="48" fillId="0" borderId="0" xfId="0" applyFont="1" applyAlignment="1">
      <alignment horizontal="left" vertical="top" wrapText="1"/>
    </xf>
    <xf numFmtId="0" fontId="33" fillId="0" borderId="0" xfId="0" applyFont="1" applyAlignment="1">
      <alignment horizontal="left" vertical="top" wrapText="1"/>
    </xf>
    <xf numFmtId="0" fontId="47" fillId="0" borderId="0" xfId="0" applyFont="1" applyAlignment="1">
      <alignment horizontal="left" vertical="center" wrapText="1"/>
    </xf>
    <xf numFmtId="0" fontId="48" fillId="0" borderId="0" xfId="0" applyFont="1" applyAlignment="1">
      <alignment vertical="center" wrapText="1"/>
    </xf>
    <xf numFmtId="0" fontId="38" fillId="0" borderId="0" xfId="0" applyFont="1" applyAlignment="1">
      <alignment horizontal="center" vertical="center" wrapText="1"/>
    </xf>
    <xf numFmtId="0" fontId="39" fillId="17" borderId="0" xfId="0" applyFont="1" applyFill="1" applyAlignment="1">
      <alignment horizontal="center" vertical="center" wrapText="1"/>
    </xf>
    <xf numFmtId="0" fontId="0" fillId="17" borderId="0" xfId="0" applyFill="1"/>
    <xf numFmtId="0" fontId="0" fillId="0" borderId="0" xfId="0" applyAlignment="1">
      <alignment horizontal="center" vertical="top"/>
    </xf>
    <xf numFmtId="0" fontId="8" fillId="0" borderId="0" xfId="0" applyFont="1" applyAlignment="1">
      <alignment horizontal="left" wrapText="1"/>
    </xf>
    <xf numFmtId="0" fontId="45" fillId="0" borderId="0" xfId="0" applyFont="1" applyAlignment="1">
      <alignment horizontal="center" vertical="center"/>
    </xf>
    <xf numFmtId="0" fontId="32" fillId="0" borderId="0" xfId="0" applyFont="1" applyAlignment="1">
      <alignment horizontal="center" vertical="center" wrapText="1"/>
    </xf>
    <xf numFmtId="0" fontId="16" fillId="17" borderId="0" xfId="0" applyFont="1" applyFill="1" applyAlignment="1" applyProtection="1">
      <alignment horizontal="center" vertical="center"/>
      <protection locked="0"/>
    </xf>
    <xf numFmtId="0" fontId="15" fillId="0" borderId="26" xfId="0" applyFont="1" applyBorder="1" applyAlignment="1">
      <alignment vertical="center" wrapText="1"/>
    </xf>
    <xf numFmtId="0" fontId="0" fillId="0" borderId="29" xfId="0" applyBorder="1" applyAlignment="1">
      <alignment wrapText="1"/>
    </xf>
    <xf numFmtId="0" fontId="0" fillId="0" borderId="24"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30" fillId="0" borderId="10" xfId="0" applyFont="1" applyBorder="1" applyAlignment="1">
      <alignment horizontal="left" wrapText="1"/>
    </xf>
    <xf numFmtId="0" fontId="30" fillId="17" borderId="10" xfId="0" applyFont="1" applyFill="1" applyBorder="1" applyAlignment="1">
      <alignment vertical="center" wrapText="1"/>
    </xf>
    <xf numFmtId="0" fontId="0" fillId="17" borderId="10" xfId="0" applyFill="1" applyBorder="1" applyAlignment="1">
      <alignment vertical="center"/>
    </xf>
    <xf numFmtId="0" fontId="31" fillId="0" borderId="0" xfId="0" applyFont="1" applyAlignment="1">
      <alignment horizontal="center" wrapText="1"/>
    </xf>
    <xf numFmtId="0" fontId="21" fillId="0" borderId="0" xfId="0" applyFont="1" applyAlignment="1">
      <alignment wrapText="1"/>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37" fillId="13" borderId="34" xfId="0" applyFont="1" applyFill="1" applyBorder="1" applyAlignment="1">
      <alignment horizontal="left" wrapText="1"/>
    </xf>
    <xf numFmtId="0" fontId="14" fillId="13" borderId="8" xfId="0" applyFont="1" applyFill="1" applyBorder="1" applyAlignment="1">
      <alignment wrapText="1"/>
    </xf>
    <xf numFmtId="0" fontId="8" fillId="14" borderId="0" xfId="0" applyFont="1" applyFill="1" applyAlignment="1">
      <alignment horizontal="center" wrapText="1"/>
    </xf>
    <xf numFmtId="0" fontId="28" fillId="14" borderId="0" xfId="0" applyFont="1" applyFill="1" applyAlignment="1">
      <alignment wrapText="1"/>
    </xf>
    <xf numFmtId="0" fontId="29" fillId="13" borderId="1" xfId="0" applyFont="1" applyFill="1" applyBorder="1" applyAlignment="1">
      <alignment horizontal="left" vertical="center" wrapText="1"/>
    </xf>
    <xf numFmtId="0" fontId="23" fillId="13" borderId="1" xfId="0" applyFont="1" applyFill="1" applyBorder="1" applyAlignment="1">
      <alignment vertical="center" wrapText="1"/>
    </xf>
    <xf numFmtId="0" fontId="37" fillId="13" borderId="26" xfId="0" applyFont="1" applyFill="1" applyBorder="1" applyAlignment="1">
      <alignment horizontal="left" wrapText="1"/>
    </xf>
    <xf numFmtId="0" fontId="14" fillId="13" borderId="29" xfId="0" applyFont="1" applyFill="1" applyBorder="1" applyAlignment="1">
      <alignment wrapText="1"/>
    </xf>
    <xf numFmtId="0" fontId="11" fillId="17" borderId="3" xfId="0" applyFont="1" applyFill="1" applyBorder="1" applyAlignment="1" applyProtection="1">
      <alignment horizontal="center"/>
      <protection locked="0"/>
    </xf>
    <xf numFmtId="0" fontId="11" fillId="17" borderId="5" xfId="0" applyFont="1" applyFill="1" applyBorder="1" applyAlignment="1" applyProtection="1">
      <alignment horizontal="center"/>
      <protection locked="0"/>
    </xf>
    <xf numFmtId="0" fontId="11" fillId="17" borderId="4" xfId="0" applyFont="1" applyFill="1" applyBorder="1" applyAlignment="1" applyProtection="1">
      <alignment horizontal="center"/>
      <protection locked="0"/>
    </xf>
    <xf numFmtId="2" fontId="0" fillId="16" borderId="3" xfId="0" applyNumberFormat="1" applyFill="1" applyBorder="1" applyAlignment="1">
      <alignment horizontal="center" vertical="center" wrapText="1"/>
    </xf>
    <xf numFmtId="2" fontId="0" fillId="16" borderId="5" xfId="0" applyNumberFormat="1" applyFill="1" applyBorder="1" applyAlignment="1">
      <alignment horizontal="center" vertical="center" wrapText="1"/>
    </xf>
    <xf numFmtId="2" fontId="0" fillId="16" borderId="4" xfId="0" applyNumberFormat="1" applyFill="1" applyBorder="1" applyAlignment="1">
      <alignment horizontal="center" wrapText="1"/>
    </xf>
    <xf numFmtId="0" fontId="2" fillId="15" borderId="3"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29" fillId="0" borderId="34" xfId="0" applyFont="1" applyBorder="1" applyAlignment="1">
      <alignment vertical="center" wrapText="1"/>
    </xf>
    <xf numFmtId="0" fontId="23" fillId="0" borderId="8" xfId="0" applyFont="1" applyBorder="1" applyAlignment="1">
      <alignment wrapText="1"/>
    </xf>
    <xf numFmtId="0" fontId="50" fillId="0" borderId="0" xfId="0" applyFont="1" applyAlignment="1">
      <alignment horizontal="center" wrapText="1"/>
    </xf>
    <xf numFmtId="0" fontId="23" fillId="0" borderId="8" xfId="0" applyFont="1" applyBorder="1" applyAlignment="1">
      <alignment vertical="center" wrapText="1"/>
    </xf>
    <xf numFmtId="0" fontId="29" fillId="0" borderId="24" xfId="0" applyFont="1" applyBorder="1" applyAlignment="1">
      <alignment vertical="center" wrapText="1"/>
    </xf>
    <xf numFmtId="0" fontId="23" fillId="0" borderId="30" xfId="0" applyFont="1" applyBorder="1" applyAlignment="1">
      <alignment wrapText="1"/>
    </xf>
    <xf numFmtId="0" fontId="29" fillId="0" borderId="26" xfId="0" applyFont="1" applyBorder="1" applyAlignment="1">
      <alignment vertical="center" wrapText="1"/>
    </xf>
    <xf numFmtId="0" fontId="23" fillId="0" borderId="29" xfId="0" applyFont="1" applyBorder="1" applyAlignment="1">
      <alignment wrapText="1"/>
    </xf>
    <xf numFmtId="0" fontId="29" fillId="13" borderId="1" xfId="0" applyFont="1" applyFill="1" applyBorder="1" applyAlignment="1">
      <alignment horizontal="left" vertical="center"/>
    </xf>
    <xf numFmtId="0" fontId="15" fillId="0" borderId="34" xfId="0" applyFont="1" applyBorder="1" applyAlignment="1">
      <alignment horizontal="center" vertical="center" wrapText="1"/>
    </xf>
    <xf numFmtId="0" fontId="15" fillId="0" borderId="8" xfId="0" applyFont="1" applyBorder="1" applyAlignment="1">
      <alignment horizontal="center" vertical="center" wrapText="1"/>
    </xf>
    <xf numFmtId="0" fontId="0" fillId="17" borderId="34" xfId="0" applyFill="1" applyBorder="1" applyAlignment="1" applyProtection="1">
      <alignment horizontal="center" vertical="center" wrapText="1"/>
      <protection locked="0"/>
    </xf>
    <xf numFmtId="0" fontId="0" fillId="17" borderId="8" xfId="0" applyFill="1" applyBorder="1" applyAlignment="1" applyProtection="1">
      <alignment vertical="center" wrapText="1"/>
      <protection locked="0"/>
    </xf>
    <xf numFmtId="0" fontId="29" fillId="15" borderId="3" xfId="0" applyFont="1" applyFill="1" applyBorder="1" applyAlignment="1">
      <alignment horizontal="left" vertical="center" wrapText="1"/>
    </xf>
    <xf numFmtId="0" fontId="23" fillId="15" borderId="3" xfId="0" applyFont="1" applyFill="1" applyBorder="1" applyAlignment="1">
      <alignment wrapText="1"/>
    </xf>
  </cellXfs>
  <cellStyles count="2">
    <cellStyle name="Normal" xfId="0" builtinId="0"/>
    <cellStyle name="Percent" xfId="1" builtinId="5"/>
  </cellStyles>
  <dxfs count="0"/>
  <tableStyles count="0" defaultTableStyle="TableStyleMedium9" defaultPivotStyle="PivotStyleLight16"/>
  <colors>
    <mruColors>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8" fmlaLink="$C$42" fmlaRange="$E$20:$E$21" sel="2" val="0"/>
</file>

<file path=xl/ctrlProps/ctrlProp2.xml><?xml version="1.0" encoding="utf-8"?>
<formControlPr xmlns="http://schemas.microsoft.com/office/spreadsheetml/2009/9/main" objectType="Drop" dropStyle="combo" dx="18" fmlaLink="$C$47" fmlaRange="$E$20:$E$21" noThreeD="1" sel="2" val="0"/>
</file>

<file path=xl/ctrlProps/ctrlProp3.xml><?xml version="1.0" encoding="utf-8"?>
<formControlPr xmlns="http://schemas.microsoft.com/office/spreadsheetml/2009/9/main" objectType="Drop" dropLines="4" dropStyle="combo" dx="18" fmlaLink="$C$24" fmlaRange="$E$23:$E$24" noThreeD="1" sel="1" val="0"/>
</file>

<file path=xl/ctrlProps/ctrlProp4.xml><?xml version="1.0" encoding="utf-8"?>
<formControlPr xmlns="http://schemas.microsoft.com/office/spreadsheetml/2009/9/main" objectType="Drop" dropLines="2" dropStyle="combo" dx="18" fmlaLink="$D$20" fmlaRange="$E$20:$E$21" noThreeD="1" sel="1" val="0"/>
</file>

<file path=xl/ctrlProps/ctrlProp5.xml><?xml version="1.0" encoding="utf-8"?>
<formControlPr xmlns="http://schemas.microsoft.com/office/spreadsheetml/2009/9/main" objectType="Drop" dropLines="12" dropStyle="combo" dx="18" fmlaLink="$E$41" fmlaRange="$I$42:$I$53"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304800</xdr:colOff>
      <xdr:row>1</xdr:row>
      <xdr:rowOff>9525</xdr:rowOff>
    </xdr:from>
    <xdr:to>
      <xdr:col>9</xdr:col>
      <xdr:colOff>495300</xdr:colOff>
      <xdr:row>5</xdr:row>
      <xdr:rowOff>219075</xdr:rowOff>
    </xdr:to>
    <xdr:pic>
      <xdr:nvPicPr>
        <xdr:cNvPr id="24577" name="Picture 1">
          <a:extLst>
            <a:ext uri="{FF2B5EF4-FFF2-40B4-BE49-F238E27FC236}">
              <a16:creationId xmlns:a16="http://schemas.microsoft.com/office/drawing/2014/main" id="{00000000-0008-0000-0000-0000016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0" y="171450"/>
          <a:ext cx="209550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838200</xdr:colOff>
      <xdr:row>0</xdr:row>
      <xdr:rowOff>66675</xdr:rowOff>
    </xdr:from>
    <xdr:to>
      <xdr:col>2</xdr:col>
      <xdr:colOff>0</xdr:colOff>
      <xdr:row>6</xdr:row>
      <xdr:rowOff>9525</xdr:rowOff>
    </xdr:to>
    <xdr:pic>
      <xdr:nvPicPr>
        <xdr:cNvPr id="1068" name="Picture 44">
          <a:extLst>
            <a:ext uri="{FF2B5EF4-FFF2-40B4-BE49-F238E27FC236}">
              <a16:creationId xmlns:a16="http://schemas.microsoft.com/office/drawing/2014/main" id="{00000000-0008-0000-0100-00002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50" y="66675"/>
          <a:ext cx="2962275" cy="9144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41</xdr:row>
          <xdr:rowOff>38100</xdr:rowOff>
        </xdr:from>
        <xdr:to>
          <xdr:col>2</xdr:col>
          <xdr:colOff>838200</xdr:colOff>
          <xdr:row>41</xdr:row>
          <xdr:rowOff>285750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46</xdr:row>
          <xdr:rowOff>57150</xdr:rowOff>
        </xdr:from>
        <xdr:to>
          <xdr:col>2</xdr:col>
          <xdr:colOff>819150</xdr:colOff>
          <xdr:row>48</xdr:row>
          <xdr:rowOff>152400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19050</xdr:rowOff>
        </xdr:from>
        <xdr:to>
          <xdr:col>3</xdr:col>
          <xdr:colOff>1352550</xdr:colOff>
          <xdr:row>23</xdr:row>
          <xdr:rowOff>298450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19</xdr:row>
          <xdr:rowOff>76200</xdr:rowOff>
        </xdr:from>
        <xdr:to>
          <xdr:col>3</xdr:col>
          <xdr:colOff>1200150</xdr:colOff>
          <xdr:row>19</xdr:row>
          <xdr:rowOff>317500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336550</xdr:colOff>
          <xdr:row>40</xdr:row>
          <xdr:rowOff>57150</xdr:rowOff>
        </xdr:from>
        <xdr:to>
          <xdr:col>1</xdr:col>
          <xdr:colOff>3752850</xdr:colOff>
          <xdr:row>40</xdr:row>
          <xdr:rowOff>304800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xdr:colOff>
      <xdr:row>0</xdr:row>
      <xdr:rowOff>85725</xdr:rowOff>
    </xdr:from>
    <xdr:to>
      <xdr:col>2</xdr:col>
      <xdr:colOff>2362200</xdr:colOff>
      <xdr:row>0</xdr:row>
      <xdr:rowOff>933450</xdr:rowOff>
    </xdr:to>
    <xdr:pic>
      <xdr:nvPicPr>
        <xdr:cNvPr id="21505" name="Picture 1">
          <a:extLst>
            <a:ext uri="{FF2B5EF4-FFF2-40B4-BE49-F238E27FC236}">
              <a16:creationId xmlns:a16="http://schemas.microsoft.com/office/drawing/2014/main" id="{00000000-0008-0000-0200-0000015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1150" y="85725"/>
          <a:ext cx="2228850" cy="628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3:J90"/>
  <sheetViews>
    <sheetView tabSelected="1" zoomScale="95" zoomScaleNormal="95" zoomScaleSheetLayoutView="100" workbookViewId="0">
      <selection activeCell="A90" sqref="A90:D90"/>
    </sheetView>
  </sheetViews>
  <sheetFormatPr defaultRowHeight="12.5"/>
  <cols>
    <col min="2" max="2" width="6" customWidth="1"/>
    <col min="5" max="5" width="7.1796875" customWidth="1"/>
    <col min="7" max="7" width="8.54296875" customWidth="1"/>
    <col min="8" max="8" width="11.7265625" customWidth="1"/>
    <col min="9" max="9" width="8.26953125" customWidth="1"/>
  </cols>
  <sheetData>
    <row r="3" spans="1:10">
      <c r="A3" s="204" t="s">
        <v>136</v>
      </c>
      <c r="B3" s="204"/>
      <c r="C3" s="204"/>
      <c r="D3" s="204"/>
      <c r="E3" s="205"/>
      <c r="F3" s="205"/>
    </row>
    <row r="4" spans="1:10">
      <c r="A4" s="204"/>
      <c r="B4" s="204"/>
      <c r="C4" s="204"/>
      <c r="D4" s="204"/>
      <c r="E4" s="205"/>
      <c r="F4" s="205"/>
    </row>
    <row r="5" spans="1:10">
      <c r="A5" s="204"/>
      <c r="B5" s="204"/>
      <c r="C5" s="204"/>
      <c r="D5" s="204"/>
      <c r="E5" s="205"/>
      <c r="F5" s="205"/>
    </row>
    <row r="7" spans="1:10" ht="24" customHeight="1">
      <c r="A7" s="208" t="s">
        <v>137</v>
      </c>
      <c r="B7" s="208"/>
      <c r="C7" s="208"/>
      <c r="D7" s="208"/>
      <c r="E7" s="208"/>
      <c r="F7" s="208"/>
      <c r="G7" s="208"/>
      <c r="H7" s="208"/>
      <c r="I7" s="208"/>
      <c r="J7" s="208"/>
    </row>
    <row r="8" spans="1:10" ht="54" customHeight="1">
      <c r="A8" s="209" t="s">
        <v>101</v>
      </c>
      <c r="B8" s="209"/>
      <c r="C8" s="209"/>
      <c r="D8" s="209"/>
      <c r="E8" s="209"/>
      <c r="F8" s="209"/>
      <c r="G8" s="209"/>
      <c r="H8" s="209"/>
      <c r="I8" s="209"/>
      <c r="J8" s="209"/>
    </row>
    <row r="9" spans="1:10" ht="39.75" customHeight="1">
      <c r="A9" s="90"/>
      <c r="B9" s="203" t="s">
        <v>94</v>
      </c>
      <c r="C9" s="203"/>
      <c r="D9" s="203"/>
      <c r="E9" s="203"/>
      <c r="F9" s="203"/>
      <c r="G9" s="203"/>
      <c r="H9" s="203"/>
      <c r="I9" s="203"/>
      <c r="J9" s="203"/>
    </row>
    <row r="10" spans="1:10" ht="20.25" customHeight="1">
      <c r="A10" s="90"/>
      <c r="B10" s="203" t="s">
        <v>89</v>
      </c>
      <c r="C10" s="203"/>
      <c r="D10" s="203"/>
      <c r="E10" s="203"/>
      <c r="F10" s="203"/>
      <c r="G10" s="203"/>
      <c r="H10" s="203"/>
      <c r="I10" s="203"/>
      <c r="J10" s="203"/>
    </row>
    <row r="11" spans="1:10" ht="19.5" customHeight="1">
      <c r="A11" s="90"/>
      <c r="B11" s="203" t="s">
        <v>114</v>
      </c>
      <c r="C11" s="203"/>
      <c r="D11" s="203"/>
      <c r="E11" s="203"/>
      <c r="F11" s="203"/>
      <c r="G11" s="203"/>
      <c r="H11" s="203"/>
      <c r="I11" s="203"/>
      <c r="J11" s="203"/>
    </row>
    <row r="12" spans="1:10" ht="17.25" customHeight="1">
      <c r="A12" s="90"/>
      <c r="B12" s="203" t="s">
        <v>86</v>
      </c>
      <c r="C12" s="203"/>
      <c r="D12" s="203"/>
      <c r="E12" s="203"/>
      <c r="F12" s="203"/>
      <c r="G12" s="203"/>
      <c r="H12" s="203"/>
      <c r="I12" s="203"/>
      <c r="J12" s="203"/>
    </row>
    <row r="13" spans="1:10" ht="18.75" customHeight="1">
      <c r="A13" s="90"/>
      <c r="B13" s="203" t="s">
        <v>83</v>
      </c>
      <c r="C13" s="203"/>
      <c r="D13" s="203"/>
      <c r="E13" s="203"/>
      <c r="F13" s="203"/>
      <c r="G13" s="203"/>
      <c r="H13" s="203"/>
      <c r="I13" s="203"/>
      <c r="J13" s="203"/>
    </row>
    <row r="14" spans="1:10" ht="18.75" customHeight="1">
      <c r="A14" s="90"/>
      <c r="B14" s="203" t="s">
        <v>100</v>
      </c>
      <c r="C14" s="203"/>
      <c r="D14" s="203"/>
      <c r="E14" s="203"/>
      <c r="F14" s="203"/>
      <c r="G14" s="203"/>
      <c r="H14" s="203"/>
      <c r="I14" s="203"/>
      <c r="J14" s="203"/>
    </row>
    <row r="15" spans="1:10" ht="15.5">
      <c r="A15" s="31"/>
      <c r="B15" s="31"/>
      <c r="C15" s="31"/>
      <c r="D15" s="31"/>
      <c r="E15" s="31"/>
      <c r="F15" s="31"/>
      <c r="G15" s="31"/>
      <c r="H15" s="31"/>
      <c r="I15" s="31"/>
      <c r="J15" s="31"/>
    </row>
    <row r="16" spans="1:10" ht="15.5">
      <c r="A16" s="207" t="s">
        <v>78</v>
      </c>
      <c r="B16" s="207"/>
      <c r="C16" s="207"/>
      <c r="D16" s="207"/>
      <c r="E16" s="207"/>
      <c r="F16" s="207"/>
      <c r="G16" s="207"/>
      <c r="H16" s="207"/>
      <c r="I16" s="207"/>
      <c r="J16" s="207"/>
    </row>
    <row r="17" spans="1:10" ht="18">
      <c r="A17" s="10"/>
      <c r="B17" s="10"/>
      <c r="C17" s="10"/>
      <c r="D17" s="10"/>
      <c r="E17" s="10"/>
      <c r="F17" s="10"/>
      <c r="G17" s="10"/>
      <c r="H17" s="10"/>
      <c r="I17" s="10"/>
      <c r="J17" s="10"/>
    </row>
    <row r="18" spans="1:10" ht="18">
      <c r="A18" s="42" t="s">
        <v>32</v>
      </c>
      <c r="B18" s="32"/>
      <c r="C18" s="32"/>
      <c r="D18" s="32"/>
      <c r="E18" s="32"/>
      <c r="F18" s="32"/>
      <c r="G18" s="32"/>
      <c r="H18" s="32"/>
      <c r="I18" s="32"/>
      <c r="J18" s="32"/>
    </row>
    <row r="19" spans="1:10" ht="13">
      <c r="A19" s="33"/>
      <c r="B19" s="32"/>
      <c r="C19" s="32"/>
      <c r="D19" s="32"/>
      <c r="E19" s="32"/>
      <c r="F19" s="32"/>
      <c r="G19" s="32"/>
      <c r="H19" s="32"/>
      <c r="I19" s="32"/>
      <c r="J19" s="32"/>
    </row>
    <row r="20" spans="1:10">
      <c r="A20" s="206">
        <v>1</v>
      </c>
      <c r="B20" s="182" t="s">
        <v>95</v>
      </c>
      <c r="C20" s="182"/>
      <c r="D20" s="182"/>
      <c r="E20" s="182"/>
      <c r="F20" s="182"/>
      <c r="G20" s="182"/>
      <c r="H20" s="182"/>
      <c r="I20" s="182"/>
      <c r="J20" s="182"/>
    </row>
    <row r="21" spans="1:10" ht="39.75" customHeight="1">
      <c r="A21" s="206"/>
      <c r="B21" s="182"/>
      <c r="C21" s="182"/>
      <c r="D21" s="182"/>
      <c r="E21" s="182"/>
      <c r="F21" s="182"/>
      <c r="G21" s="182"/>
      <c r="H21" s="182"/>
      <c r="I21" s="182"/>
      <c r="J21" s="182"/>
    </row>
    <row r="22" spans="1:10">
      <c r="A22" s="12">
        <v>2</v>
      </c>
      <c r="B22" s="36" t="s">
        <v>61</v>
      </c>
      <c r="C22" s="36"/>
      <c r="D22" s="36"/>
      <c r="E22" s="36"/>
      <c r="F22" s="36"/>
      <c r="G22" s="36"/>
      <c r="H22" s="36"/>
      <c r="I22" s="36"/>
      <c r="J22" s="36"/>
    </row>
    <row r="23" spans="1:10">
      <c r="A23" s="12">
        <v>3</v>
      </c>
      <c r="B23" s="37" t="s">
        <v>24</v>
      </c>
      <c r="C23" s="36"/>
      <c r="D23" s="36"/>
      <c r="E23" s="36"/>
      <c r="F23" s="36"/>
      <c r="G23" s="36"/>
      <c r="H23" s="36"/>
      <c r="I23" s="36"/>
      <c r="J23" s="36"/>
    </row>
    <row r="24" spans="1:10" ht="13">
      <c r="A24" s="36"/>
      <c r="B24" s="12" t="s">
        <v>15</v>
      </c>
      <c r="C24" s="39" t="s">
        <v>36</v>
      </c>
      <c r="D24" s="36"/>
      <c r="E24" s="36"/>
      <c r="F24" s="36"/>
      <c r="G24" s="36"/>
      <c r="H24" s="36"/>
      <c r="I24" s="36"/>
      <c r="J24" s="36"/>
    </row>
    <row r="25" spans="1:10" ht="13">
      <c r="A25" s="36"/>
      <c r="B25" s="12" t="s">
        <v>16</v>
      </c>
      <c r="C25" s="38" t="s">
        <v>17</v>
      </c>
      <c r="D25" s="36"/>
      <c r="E25" s="36"/>
      <c r="F25" s="36"/>
      <c r="G25" s="36"/>
      <c r="H25" s="36"/>
      <c r="I25" s="36"/>
      <c r="J25" s="36"/>
    </row>
    <row r="26" spans="1:10">
      <c r="A26" s="11">
        <v>4</v>
      </c>
      <c r="B26" s="182" t="s">
        <v>0</v>
      </c>
      <c r="C26" s="182"/>
      <c r="D26" s="182"/>
      <c r="E26" s="182"/>
      <c r="F26" s="182"/>
      <c r="G26" s="182"/>
      <c r="H26" s="182"/>
      <c r="I26" s="182"/>
      <c r="J26" s="182"/>
    </row>
    <row r="27" spans="1:10" ht="29.25" customHeight="1">
      <c r="A27" s="11">
        <v>5</v>
      </c>
      <c r="B27" s="182" t="s">
        <v>30</v>
      </c>
      <c r="C27" s="182"/>
      <c r="D27" s="182"/>
      <c r="E27" s="182"/>
      <c r="F27" s="182"/>
      <c r="G27" s="182"/>
      <c r="H27" s="182"/>
      <c r="I27" s="182"/>
      <c r="J27" s="182"/>
    </row>
    <row r="28" spans="1:10" ht="30.75" customHeight="1">
      <c r="A28" s="11">
        <v>6</v>
      </c>
      <c r="B28" s="180" t="s">
        <v>62</v>
      </c>
      <c r="C28" s="180"/>
      <c r="D28" s="180"/>
      <c r="E28" s="180"/>
      <c r="F28" s="180"/>
      <c r="G28" s="180"/>
      <c r="H28" s="180"/>
      <c r="I28" s="180"/>
      <c r="J28" s="180"/>
    </row>
    <row r="29" spans="1:10" ht="6.75" customHeight="1">
      <c r="A29" s="32"/>
      <c r="B29" s="32"/>
      <c r="C29" s="32"/>
      <c r="D29" s="32"/>
      <c r="E29" s="32"/>
      <c r="F29" s="32"/>
      <c r="G29" s="32"/>
      <c r="H29" s="32"/>
      <c r="I29" s="32"/>
      <c r="J29" s="32"/>
    </row>
    <row r="30" spans="1:10" ht="18">
      <c r="A30" s="42" t="s">
        <v>33</v>
      </c>
      <c r="B30" s="32"/>
      <c r="C30" s="32"/>
      <c r="D30" s="32"/>
      <c r="E30" s="32"/>
      <c r="F30" s="32"/>
      <c r="G30" s="32"/>
      <c r="H30" s="32"/>
      <c r="I30" s="32"/>
      <c r="J30" s="32"/>
    </row>
    <row r="31" spans="1:10" ht="6.75" customHeight="1">
      <c r="A31" s="33"/>
      <c r="B31" s="32"/>
      <c r="C31" s="32"/>
      <c r="D31" s="32"/>
      <c r="E31" s="32"/>
      <c r="F31" s="32"/>
      <c r="G31" s="32"/>
      <c r="H31" s="32"/>
      <c r="I31" s="32"/>
      <c r="J31" s="32"/>
    </row>
    <row r="32" spans="1:10" ht="15.5">
      <c r="A32" s="201" t="s">
        <v>63</v>
      </c>
      <c r="B32" s="201"/>
      <c r="C32" s="201"/>
      <c r="D32" s="201"/>
      <c r="E32" s="201"/>
      <c r="F32" s="201"/>
      <c r="G32" s="201"/>
      <c r="H32" s="201"/>
      <c r="I32" s="201"/>
      <c r="J32" s="201"/>
    </row>
    <row r="33" spans="1:10" ht="6.75" customHeight="1">
      <c r="A33" s="40"/>
      <c r="B33" s="40"/>
      <c r="C33" s="40"/>
      <c r="D33" s="40"/>
      <c r="E33" s="40"/>
      <c r="F33" s="40"/>
      <c r="G33" s="40"/>
      <c r="H33" s="40"/>
      <c r="I33" s="40"/>
      <c r="J33" s="40"/>
    </row>
    <row r="34" spans="1:10" ht="30.75" customHeight="1">
      <c r="A34" s="188" t="s">
        <v>37</v>
      </c>
      <c r="B34" s="188"/>
      <c r="C34" s="188"/>
      <c r="D34" s="188"/>
      <c r="E34" s="188"/>
      <c r="F34" s="188"/>
      <c r="G34" s="188"/>
      <c r="H34" s="188"/>
      <c r="I34" s="188"/>
      <c r="J34" s="188"/>
    </row>
    <row r="35" spans="1:10" ht="8.25" customHeight="1">
      <c r="A35" s="32"/>
      <c r="B35" s="32"/>
      <c r="C35" s="32"/>
      <c r="D35" s="32"/>
      <c r="E35" s="32"/>
      <c r="F35" s="32"/>
      <c r="G35" s="32"/>
      <c r="H35" s="32"/>
      <c r="I35" s="32"/>
      <c r="J35" s="32"/>
    </row>
    <row r="36" spans="1:10" ht="13">
      <c r="A36" s="202" t="s">
        <v>38</v>
      </c>
      <c r="B36" s="202"/>
      <c r="C36" s="202"/>
      <c r="D36" s="202"/>
      <c r="E36" s="202"/>
      <c r="F36" s="202"/>
      <c r="G36" s="202"/>
      <c r="H36" s="202"/>
      <c r="I36" s="202"/>
      <c r="J36" s="202"/>
    </row>
    <row r="37" spans="1:10">
      <c r="A37" s="32"/>
      <c r="B37" s="34"/>
      <c r="C37" s="34"/>
      <c r="D37" s="34"/>
      <c r="E37" s="34"/>
      <c r="F37" s="34"/>
      <c r="G37" s="34"/>
      <c r="H37" s="34"/>
      <c r="I37" s="34"/>
      <c r="J37" s="34"/>
    </row>
    <row r="38" spans="1:10">
      <c r="A38" s="12">
        <v>7</v>
      </c>
      <c r="B38" s="182" t="s">
        <v>118</v>
      </c>
      <c r="C38" s="182"/>
      <c r="D38" s="182"/>
      <c r="E38" s="182"/>
      <c r="F38" s="182"/>
      <c r="G38" s="182"/>
      <c r="H38" s="182"/>
      <c r="I38" s="182"/>
      <c r="J38" s="182"/>
    </row>
    <row r="39" spans="1:10">
      <c r="A39" s="12">
        <v>8</v>
      </c>
      <c r="B39" s="182" t="s">
        <v>119</v>
      </c>
      <c r="C39" s="182"/>
      <c r="D39" s="182"/>
      <c r="E39" s="182"/>
      <c r="F39" s="182"/>
      <c r="G39" s="182"/>
      <c r="H39" s="182"/>
      <c r="I39" s="182"/>
      <c r="J39" s="182"/>
    </row>
    <row r="40" spans="1:10" ht="26.25" customHeight="1">
      <c r="A40" s="12">
        <v>9</v>
      </c>
      <c r="B40" s="182" t="s">
        <v>120</v>
      </c>
      <c r="C40" s="182"/>
      <c r="D40" s="182"/>
      <c r="E40" s="182"/>
      <c r="F40" s="182"/>
      <c r="G40" s="182"/>
      <c r="H40" s="182"/>
      <c r="I40" s="182"/>
      <c r="J40" s="182"/>
    </row>
    <row r="41" spans="1:10" ht="17.25" customHeight="1">
      <c r="A41" s="11">
        <v>10</v>
      </c>
      <c r="B41" s="182" t="s">
        <v>121</v>
      </c>
      <c r="C41" s="182"/>
      <c r="D41" s="182"/>
      <c r="E41" s="182"/>
      <c r="F41" s="182"/>
      <c r="G41" s="182"/>
      <c r="H41" s="182"/>
      <c r="I41" s="182"/>
      <c r="J41" s="182"/>
    </row>
    <row r="42" spans="1:10">
      <c r="A42" s="11"/>
      <c r="B42" s="15"/>
      <c r="C42" s="15"/>
      <c r="D42" s="15"/>
      <c r="E42" s="15"/>
      <c r="F42" s="15"/>
      <c r="G42" s="15"/>
      <c r="H42" s="15"/>
      <c r="I42" s="15"/>
      <c r="J42" s="15"/>
    </row>
    <row r="43" spans="1:10" ht="13">
      <c r="A43" s="199" t="s">
        <v>39</v>
      </c>
      <c r="B43" s="199"/>
      <c r="C43" s="199"/>
      <c r="D43" s="199"/>
      <c r="E43" s="199"/>
      <c r="F43" s="199"/>
      <c r="G43" s="199"/>
      <c r="H43" s="199"/>
      <c r="I43" s="199"/>
      <c r="J43" s="199"/>
    </row>
    <row r="44" spans="1:10">
      <c r="A44" s="11"/>
      <c r="B44" s="15"/>
      <c r="C44" s="15"/>
      <c r="D44" s="15"/>
      <c r="E44" s="15"/>
      <c r="F44" s="15"/>
      <c r="G44" s="15"/>
      <c r="H44" s="15"/>
      <c r="I44" s="15"/>
      <c r="J44" s="15"/>
    </row>
    <row r="45" spans="1:10">
      <c r="A45" s="12">
        <v>11</v>
      </c>
      <c r="B45" s="182" t="s">
        <v>122</v>
      </c>
      <c r="C45" s="182"/>
      <c r="D45" s="182"/>
      <c r="E45" s="182"/>
      <c r="F45" s="182"/>
      <c r="G45" s="182"/>
      <c r="H45" s="182"/>
      <c r="I45" s="182"/>
      <c r="J45" s="182"/>
    </row>
    <row r="46" spans="1:10" ht="13">
      <c r="A46" s="12"/>
      <c r="B46" s="200" t="s">
        <v>20</v>
      </c>
      <c r="C46" s="200"/>
      <c r="D46" s="200"/>
      <c r="E46" s="200"/>
      <c r="F46" s="200"/>
      <c r="G46" s="200"/>
      <c r="H46" s="200"/>
      <c r="I46" s="200"/>
      <c r="J46" s="200"/>
    </row>
    <row r="47" spans="1:10" ht="72.75" customHeight="1">
      <c r="A47" s="12"/>
      <c r="B47" s="41" t="s">
        <v>35</v>
      </c>
      <c r="C47" s="200" t="s">
        <v>123</v>
      </c>
      <c r="D47" s="200"/>
      <c r="E47" s="200"/>
      <c r="F47" s="200"/>
      <c r="G47" s="200"/>
      <c r="H47" s="200"/>
      <c r="I47" s="200"/>
      <c r="J47" s="200"/>
    </row>
    <row r="48" spans="1:10" ht="29.25" customHeight="1">
      <c r="A48" s="12"/>
      <c r="B48" s="41" t="s">
        <v>35</v>
      </c>
      <c r="C48" s="200" t="s">
        <v>124</v>
      </c>
      <c r="D48" s="200"/>
      <c r="E48" s="200"/>
      <c r="F48" s="200"/>
      <c r="G48" s="200"/>
      <c r="H48" s="200"/>
      <c r="I48" s="200"/>
      <c r="J48" s="200"/>
    </row>
    <row r="49" spans="1:10" ht="13">
      <c r="A49" s="12"/>
      <c r="B49" s="41"/>
      <c r="C49" s="41"/>
      <c r="D49" s="41"/>
      <c r="E49" s="41"/>
      <c r="F49" s="41"/>
      <c r="G49" s="41"/>
      <c r="H49" s="41"/>
      <c r="I49" s="41"/>
      <c r="J49" s="41"/>
    </row>
    <row r="50" spans="1:10" ht="13">
      <c r="A50" s="199" t="s">
        <v>42</v>
      </c>
      <c r="B50" s="199"/>
      <c r="C50" s="199"/>
      <c r="D50" s="199"/>
      <c r="E50" s="199"/>
      <c r="F50" s="199"/>
      <c r="G50" s="199"/>
      <c r="H50" s="199"/>
      <c r="I50" s="199"/>
      <c r="J50" s="199"/>
    </row>
    <row r="51" spans="1:10" ht="13">
      <c r="A51" s="12"/>
      <c r="B51" s="41"/>
      <c r="C51" s="41"/>
      <c r="D51" s="41"/>
      <c r="E51" s="41"/>
      <c r="F51" s="41"/>
      <c r="G51" s="41"/>
      <c r="H51" s="41"/>
      <c r="I51" s="41"/>
      <c r="J51" s="41"/>
    </row>
    <row r="52" spans="1:10" ht="68.25" customHeight="1">
      <c r="A52" s="186" t="s">
        <v>125</v>
      </c>
      <c r="B52" s="186"/>
      <c r="C52" s="186"/>
      <c r="D52" s="186"/>
      <c r="E52" s="186"/>
      <c r="F52" s="186"/>
      <c r="G52" s="186"/>
      <c r="H52" s="186"/>
      <c r="I52" s="186"/>
      <c r="J52" s="186"/>
    </row>
    <row r="53" spans="1:10" ht="13">
      <c r="A53" s="12"/>
      <c r="B53" s="41"/>
      <c r="C53" s="41"/>
      <c r="D53" s="41"/>
      <c r="E53" s="41"/>
      <c r="F53" s="41"/>
      <c r="G53" s="41"/>
      <c r="H53" s="41"/>
      <c r="I53" s="41"/>
      <c r="J53" s="41"/>
    </row>
    <row r="54" spans="1:10" ht="13">
      <c r="A54" s="84" t="s">
        <v>64</v>
      </c>
      <c r="B54" s="41"/>
      <c r="C54" s="41"/>
      <c r="D54" s="41"/>
      <c r="E54" s="41"/>
      <c r="F54" s="41"/>
      <c r="G54" s="41"/>
      <c r="H54" s="41"/>
      <c r="I54" s="41"/>
      <c r="J54" s="41"/>
    </row>
    <row r="55" spans="1:10" ht="39.65" customHeight="1">
      <c r="A55" s="11">
        <v>12</v>
      </c>
      <c r="B55" s="196" t="s">
        <v>133</v>
      </c>
      <c r="C55" s="182"/>
      <c r="D55" s="182"/>
      <c r="E55" s="182"/>
      <c r="F55" s="182"/>
      <c r="G55" s="182"/>
      <c r="H55" s="182"/>
      <c r="I55" s="182"/>
      <c r="J55" s="182"/>
    </row>
    <row r="56" spans="1:10" ht="71.5" customHeight="1">
      <c r="A56" s="85">
        <v>13</v>
      </c>
      <c r="B56" s="196" t="s">
        <v>134</v>
      </c>
      <c r="C56" s="197"/>
      <c r="D56" s="197"/>
      <c r="E56" s="197"/>
      <c r="F56" s="197"/>
      <c r="G56" s="197"/>
      <c r="H56" s="197"/>
      <c r="I56" s="197"/>
      <c r="J56" s="197"/>
    </row>
    <row r="57" spans="1:10" ht="48" customHeight="1">
      <c r="A57" s="11">
        <v>14</v>
      </c>
      <c r="B57" s="196" t="s">
        <v>135</v>
      </c>
      <c r="C57" s="197"/>
      <c r="D57" s="197"/>
      <c r="E57" s="197"/>
      <c r="F57" s="197"/>
      <c r="G57" s="197"/>
      <c r="H57" s="197"/>
      <c r="I57" s="197"/>
      <c r="J57" s="197"/>
    </row>
    <row r="58" spans="1:10">
      <c r="A58" s="191" t="s">
        <v>65</v>
      </c>
      <c r="B58" s="191"/>
      <c r="C58" s="198"/>
      <c r="D58" s="57"/>
      <c r="E58" s="57"/>
      <c r="F58" s="57"/>
      <c r="G58" s="57"/>
      <c r="H58" s="57"/>
      <c r="I58" s="57"/>
      <c r="J58" s="57"/>
    </row>
    <row r="59" spans="1:10" ht="29.25" customHeight="1">
      <c r="A59" s="11">
        <v>15</v>
      </c>
      <c r="B59" s="182" t="s">
        <v>126</v>
      </c>
      <c r="C59" s="182"/>
      <c r="D59" s="182"/>
      <c r="E59" s="182"/>
      <c r="F59" s="182"/>
      <c r="G59" s="182"/>
      <c r="H59" s="182"/>
      <c r="I59" s="182"/>
      <c r="J59" s="182"/>
    </row>
    <row r="60" spans="1:10">
      <c r="A60" s="11" t="s">
        <v>18</v>
      </c>
      <c r="B60" s="194" t="s">
        <v>20</v>
      </c>
      <c r="C60" s="194"/>
      <c r="D60" s="194"/>
      <c r="E60" s="194"/>
      <c r="F60" s="194"/>
      <c r="G60" s="194"/>
      <c r="H60" s="194"/>
      <c r="I60" s="194"/>
      <c r="J60" s="194"/>
    </row>
    <row r="61" spans="1:10">
      <c r="A61" s="11"/>
      <c r="B61" s="194" t="s">
        <v>21</v>
      </c>
      <c r="C61" s="194"/>
      <c r="D61" s="194"/>
      <c r="E61" s="194"/>
      <c r="F61" s="194"/>
      <c r="G61" s="194"/>
      <c r="H61" s="194"/>
      <c r="I61" s="194"/>
      <c r="J61" s="194"/>
    </row>
    <row r="62" spans="1:10" ht="29.25" customHeight="1">
      <c r="A62" s="11">
        <v>16</v>
      </c>
      <c r="B62" s="182" t="s">
        <v>127</v>
      </c>
      <c r="C62" s="182"/>
      <c r="D62" s="182"/>
      <c r="E62" s="182"/>
      <c r="F62" s="182"/>
      <c r="G62" s="182"/>
      <c r="H62" s="182"/>
      <c r="I62" s="182"/>
      <c r="J62" s="182"/>
    </row>
    <row r="63" spans="1:10">
      <c r="A63" s="195" t="s">
        <v>66</v>
      </c>
      <c r="B63" s="189"/>
      <c r="C63" s="189"/>
      <c r="D63" s="189"/>
      <c r="E63" s="189"/>
      <c r="F63" s="15"/>
      <c r="G63" s="15"/>
      <c r="H63" s="15"/>
      <c r="I63" s="15"/>
      <c r="J63" s="15"/>
    </row>
    <row r="64" spans="1:10" ht="53.5" customHeight="1">
      <c r="A64" s="11">
        <v>17</v>
      </c>
      <c r="B64" s="182" t="s">
        <v>128</v>
      </c>
      <c r="C64" s="182"/>
      <c r="D64" s="182"/>
      <c r="E64" s="182"/>
      <c r="F64" s="182"/>
      <c r="G64" s="182"/>
      <c r="H64" s="182"/>
      <c r="I64" s="182"/>
      <c r="J64" s="182"/>
    </row>
    <row r="65" spans="1:10">
      <c r="A65" s="11"/>
      <c r="B65" s="194" t="s">
        <v>34</v>
      </c>
      <c r="C65" s="194"/>
      <c r="D65" s="194"/>
      <c r="E65" s="194"/>
      <c r="F65" s="194"/>
      <c r="G65" s="194"/>
      <c r="H65" s="194"/>
      <c r="I65" s="194"/>
      <c r="J65" s="194"/>
    </row>
    <row r="66" spans="1:10">
      <c r="A66" s="11"/>
      <c r="B66" s="35" t="s">
        <v>35</v>
      </c>
      <c r="C66" s="194" t="s">
        <v>129</v>
      </c>
      <c r="D66" s="194"/>
      <c r="E66" s="194"/>
      <c r="F66" s="194"/>
      <c r="G66" s="194"/>
      <c r="H66" s="194"/>
      <c r="I66" s="194"/>
      <c r="J66" s="194"/>
    </row>
    <row r="67" spans="1:10" ht="28.5" customHeight="1">
      <c r="A67" s="11"/>
      <c r="B67" s="35" t="s">
        <v>35</v>
      </c>
      <c r="C67" s="194" t="s">
        <v>1</v>
      </c>
      <c r="D67" s="194"/>
      <c r="E67" s="194"/>
      <c r="F67" s="194"/>
      <c r="G67" s="194"/>
      <c r="H67" s="194"/>
      <c r="I67" s="194"/>
      <c r="J67" s="194"/>
    </row>
    <row r="68" spans="1:10" ht="27" customHeight="1">
      <c r="A68" s="11"/>
      <c r="B68" s="35" t="s">
        <v>35</v>
      </c>
      <c r="C68" s="194" t="s">
        <v>43</v>
      </c>
      <c r="D68" s="194"/>
      <c r="E68" s="194"/>
      <c r="F68" s="194"/>
      <c r="G68" s="194"/>
      <c r="H68" s="194"/>
      <c r="I68" s="194"/>
      <c r="J68" s="194"/>
    </row>
    <row r="69" spans="1:10">
      <c r="A69" s="11"/>
      <c r="B69" s="35" t="s">
        <v>35</v>
      </c>
      <c r="C69" s="190" t="s">
        <v>44</v>
      </c>
      <c r="D69" s="190"/>
      <c r="E69" s="190"/>
      <c r="F69" s="190"/>
      <c r="G69" s="190"/>
      <c r="H69" s="190"/>
      <c r="I69" s="190"/>
      <c r="J69" s="190"/>
    </row>
    <row r="70" spans="1:10">
      <c r="A70" s="191" t="s">
        <v>67</v>
      </c>
      <c r="B70" s="192"/>
      <c r="C70" s="192"/>
      <c r="D70" s="192"/>
      <c r="E70" s="58"/>
      <c r="F70" s="58"/>
      <c r="G70" s="58"/>
      <c r="H70" s="58"/>
      <c r="I70" s="58"/>
      <c r="J70" s="58"/>
    </row>
    <row r="71" spans="1:10" ht="42" customHeight="1">
      <c r="A71" s="11">
        <v>18</v>
      </c>
      <c r="B71" s="182" t="s">
        <v>130</v>
      </c>
      <c r="C71" s="182"/>
      <c r="D71" s="182"/>
      <c r="E71" s="182"/>
      <c r="F71" s="182"/>
      <c r="G71" s="182"/>
      <c r="H71" s="182"/>
      <c r="I71" s="182"/>
      <c r="J71" s="182"/>
    </row>
    <row r="72" spans="1:10">
      <c r="A72" s="193" t="s">
        <v>68</v>
      </c>
      <c r="B72" s="193"/>
      <c r="C72" s="193"/>
      <c r="D72" s="193"/>
      <c r="E72" s="15"/>
      <c r="F72" s="15"/>
      <c r="G72" s="15"/>
      <c r="H72" s="15"/>
      <c r="I72" s="15"/>
      <c r="J72" s="15"/>
    </row>
    <row r="73" spans="1:10" ht="27.75" customHeight="1">
      <c r="A73" s="11">
        <v>19</v>
      </c>
      <c r="B73" s="182" t="s">
        <v>131</v>
      </c>
      <c r="C73" s="182"/>
      <c r="D73" s="182"/>
      <c r="E73" s="182"/>
      <c r="F73" s="182"/>
      <c r="G73" s="182"/>
      <c r="H73" s="182"/>
      <c r="I73" s="182"/>
      <c r="J73" s="182"/>
    </row>
    <row r="74" spans="1:10">
      <c r="A74" s="11"/>
      <c r="B74" s="15"/>
      <c r="C74" s="15"/>
      <c r="D74" s="15"/>
      <c r="E74" s="15"/>
      <c r="F74" s="15"/>
      <c r="G74" s="15"/>
      <c r="H74" s="15"/>
      <c r="I74" s="15"/>
      <c r="J74" s="15"/>
    </row>
    <row r="75" spans="1:10" ht="15.5">
      <c r="A75" s="184" t="s">
        <v>17</v>
      </c>
      <c r="B75" s="185"/>
      <c r="C75" s="185"/>
      <c r="D75" s="185"/>
      <c r="E75" s="185"/>
      <c r="F75" s="185"/>
      <c r="G75" s="185"/>
      <c r="H75" s="185"/>
      <c r="I75" s="185"/>
      <c r="J75" s="185"/>
    </row>
    <row r="76" spans="1:10">
      <c r="A76" s="11"/>
      <c r="B76" s="15"/>
      <c r="C76" s="15"/>
      <c r="D76" s="15"/>
      <c r="E76" s="15"/>
      <c r="F76" s="15"/>
      <c r="G76" s="15"/>
      <c r="H76" s="15"/>
      <c r="I76" s="15"/>
      <c r="J76" s="15"/>
    </row>
    <row r="77" spans="1:10" ht="44.25" customHeight="1">
      <c r="A77" s="186" t="s">
        <v>76</v>
      </c>
      <c r="B77" s="187"/>
      <c r="C77" s="187"/>
      <c r="D77" s="187"/>
      <c r="E77" s="187"/>
      <c r="F77" s="187"/>
      <c r="G77" s="187"/>
      <c r="H77" s="187"/>
      <c r="I77" s="187"/>
      <c r="J77" s="187"/>
    </row>
    <row r="78" spans="1:10" ht="5.25" customHeight="1">
      <c r="A78" s="59"/>
      <c r="B78" s="60"/>
      <c r="C78" s="60"/>
      <c r="D78" s="60"/>
      <c r="E78" s="60"/>
      <c r="F78" s="60"/>
      <c r="G78" s="60"/>
      <c r="H78" s="60"/>
      <c r="I78" s="60"/>
      <c r="J78" s="60"/>
    </row>
    <row r="79" spans="1:10" ht="33.75" customHeight="1">
      <c r="A79" s="188" t="s">
        <v>72</v>
      </c>
      <c r="B79" s="188"/>
      <c r="C79" s="188"/>
      <c r="D79" s="188"/>
      <c r="E79" s="189"/>
      <c r="F79" s="189"/>
      <c r="G79" s="189"/>
      <c r="H79" s="189"/>
      <c r="I79" s="189"/>
      <c r="J79" s="189"/>
    </row>
    <row r="80" spans="1:10">
      <c r="A80" s="11"/>
      <c r="B80" s="15"/>
      <c r="C80" s="15"/>
      <c r="D80" s="15"/>
      <c r="E80" s="15"/>
      <c r="F80" s="15"/>
      <c r="G80" s="15"/>
      <c r="H80" s="15"/>
      <c r="I80" s="15"/>
      <c r="J80" s="15"/>
    </row>
    <row r="81" spans="1:10" ht="27.75" customHeight="1">
      <c r="A81" s="11">
        <v>20</v>
      </c>
      <c r="B81" s="182" t="s">
        <v>69</v>
      </c>
      <c r="C81" s="182"/>
      <c r="D81" s="182"/>
      <c r="E81" s="182"/>
      <c r="F81" s="182"/>
      <c r="G81" s="182"/>
      <c r="H81" s="182"/>
      <c r="I81" s="182"/>
      <c r="J81" s="182"/>
    </row>
    <row r="82" spans="1:10" ht="29.25" customHeight="1">
      <c r="A82" s="11">
        <v>21</v>
      </c>
      <c r="B82" s="182" t="s">
        <v>70</v>
      </c>
      <c r="C82" s="182"/>
      <c r="D82" s="182"/>
      <c r="E82" s="182"/>
      <c r="F82" s="182"/>
      <c r="G82" s="182"/>
      <c r="H82" s="182"/>
      <c r="I82" s="182"/>
      <c r="J82" s="182"/>
    </row>
    <row r="83" spans="1:10" ht="29.25" customHeight="1">
      <c r="A83" s="11">
        <v>22</v>
      </c>
      <c r="B83" s="182" t="s">
        <v>77</v>
      </c>
      <c r="C83" s="182"/>
      <c r="D83" s="182"/>
      <c r="E83" s="182"/>
      <c r="F83" s="182"/>
      <c r="G83" s="182"/>
      <c r="H83" s="182"/>
      <c r="I83" s="182"/>
      <c r="J83" s="182"/>
    </row>
    <row r="84" spans="1:10">
      <c r="A84" s="11"/>
      <c r="B84" s="15"/>
      <c r="C84" s="15"/>
      <c r="D84" s="15"/>
      <c r="E84" s="15"/>
      <c r="F84" s="15"/>
      <c r="G84" s="15"/>
      <c r="H84" s="15"/>
      <c r="I84" s="15"/>
      <c r="J84" s="15"/>
    </row>
    <row r="85" spans="1:10" ht="33" customHeight="1">
      <c r="A85" s="183" t="s">
        <v>20</v>
      </c>
      <c r="B85" s="183"/>
      <c r="C85" s="15"/>
      <c r="D85" s="15"/>
      <c r="E85" s="15"/>
      <c r="F85" s="15"/>
      <c r="G85" s="15"/>
      <c r="H85" s="15"/>
      <c r="I85" s="15"/>
      <c r="J85" s="15"/>
    </row>
    <row r="86" spans="1:10">
      <c r="A86" s="11"/>
      <c r="B86" s="15"/>
      <c r="C86" s="15"/>
      <c r="D86" s="15"/>
      <c r="E86" s="15"/>
      <c r="F86" s="15"/>
      <c r="G86" s="15"/>
      <c r="H86" s="15"/>
      <c r="I86" s="15"/>
      <c r="J86" s="15"/>
    </row>
    <row r="87" spans="1:10" ht="75" customHeight="1">
      <c r="A87" s="180" t="s">
        <v>132</v>
      </c>
      <c r="B87" s="181"/>
      <c r="C87" s="181"/>
      <c r="D87" s="181"/>
      <c r="E87" s="181"/>
      <c r="F87" s="181"/>
      <c r="G87" s="181"/>
      <c r="H87" s="181"/>
      <c r="I87" s="181"/>
      <c r="J87" s="181"/>
    </row>
    <row r="89" spans="1:10" ht="20">
      <c r="A89" s="92" t="s">
        <v>90</v>
      </c>
      <c r="B89" s="92"/>
      <c r="C89" s="92"/>
    </row>
    <row r="90" spans="1:10" ht="15.5">
      <c r="A90" s="178" t="s">
        <v>142</v>
      </c>
      <c r="B90" s="179"/>
      <c r="C90" s="179"/>
      <c r="D90" s="179"/>
    </row>
  </sheetData>
  <mergeCells count="57">
    <mergeCell ref="B10:J10"/>
    <mergeCell ref="A3:F5"/>
    <mergeCell ref="A20:A21"/>
    <mergeCell ref="B20:J21"/>
    <mergeCell ref="A16:J16"/>
    <mergeCell ref="A7:J7"/>
    <mergeCell ref="A8:J8"/>
    <mergeCell ref="B9:J9"/>
    <mergeCell ref="B11:J11"/>
    <mergeCell ref="B13:J13"/>
    <mergeCell ref="A32:J32"/>
    <mergeCell ref="A34:J34"/>
    <mergeCell ref="A36:J36"/>
    <mergeCell ref="B38:J38"/>
    <mergeCell ref="B12:J12"/>
    <mergeCell ref="B26:J26"/>
    <mergeCell ref="B27:J27"/>
    <mergeCell ref="B28:J28"/>
    <mergeCell ref="B14:J14"/>
    <mergeCell ref="B45:J45"/>
    <mergeCell ref="B46:J46"/>
    <mergeCell ref="C47:J47"/>
    <mergeCell ref="C48:J48"/>
    <mergeCell ref="B39:J39"/>
    <mergeCell ref="B40:J40"/>
    <mergeCell ref="B41:J41"/>
    <mergeCell ref="A43:J43"/>
    <mergeCell ref="B57:J57"/>
    <mergeCell ref="A58:C58"/>
    <mergeCell ref="B59:J59"/>
    <mergeCell ref="B60:J60"/>
    <mergeCell ref="A50:J50"/>
    <mergeCell ref="A52:J52"/>
    <mergeCell ref="B55:J55"/>
    <mergeCell ref="B56:J56"/>
    <mergeCell ref="B65:J65"/>
    <mergeCell ref="C66:J66"/>
    <mergeCell ref="C67:J67"/>
    <mergeCell ref="C68:J68"/>
    <mergeCell ref="B61:J61"/>
    <mergeCell ref="B62:J62"/>
    <mergeCell ref="A63:E63"/>
    <mergeCell ref="B64:J64"/>
    <mergeCell ref="B73:J73"/>
    <mergeCell ref="A75:J75"/>
    <mergeCell ref="A77:J77"/>
    <mergeCell ref="A79:J79"/>
    <mergeCell ref="C69:J69"/>
    <mergeCell ref="A70:D70"/>
    <mergeCell ref="B71:J71"/>
    <mergeCell ref="A72:D72"/>
    <mergeCell ref="A90:D90"/>
    <mergeCell ref="A87:J87"/>
    <mergeCell ref="B81:J81"/>
    <mergeCell ref="B82:J82"/>
    <mergeCell ref="B83:J83"/>
    <mergeCell ref="A85:B85"/>
  </mergeCells>
  <phoneticPr fontId="42" type="noConversion"/>
  <pageMargins left="0.75" right="0.75" top="1" bottom="1" header="0.5" footer="0.5"/>
  <pageSetup orientation="portrait" r:id="rId1"/>
  <headerFooter alignWithMargins="0"/>
  <rowBreaks count="2" manualBreakCount="2">
    <brk id="29" max="16383" man="1"/>
    <brk id="7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pageSetUpPr fitToPage="1"/>
  </sheetPr>
  <dimension ref="A7:L71"/>
  <sheetViews>
    <sheetView topLeftCell="A40" zoomScale="98" zoomScaleNormal="98" workbookViewId="0">
      <selection activeCell="A10" sqref="A10:D10"/>
    </sheetView>
  </sheetViews>
  <sheetFormatPr defaultRowHeight="12.5"/>
  <cols>
    <col min="1" max="1" width="14.54296875" customWidth="1"/>
    <col min="2" max="2" width="57" customWidth="1"/>
    <col min="3" max="3" width="13" customWidth="1"/>
    <col min="4" max="4" width="23.7265625" customWidth="1"/>
    <col min="5" max="5" width="15.54296875" hidden="1" customWidth="1"/>
    <col min="6" max="6" width="19.81640625" hidden="1" customWidth="1"/>
    <col min="7" max="7" width="16.26953125" hidden="1" customWidth="1"/>
    <col min="8" max="8" width="10.26953125" hidden="1" customWidth="1"/>
    <col min="9" max="12" width="9.1796875" hidden="1" customWidth="1"/>
    <col min="13" max="13" width="9.1796875" customWidth="1"/>
  </cols>
  <sheetData>
    <row r="7" spans="1:6" ht="22.9" customHeight="1">
      <c r="A7" s="144"/>
      <c r="B7" s="210" t="s">
        <v>136</v>
      </c>
      <c r="C7" s="210"/>
      <c r="D7" s="144"/>
      <c r="E7" s="26"/>
      <c r="F7" s="26"/>
    </row>
    <row r="8" spans="1:6" ht="34.9" customHeight="1">
      <c r="A8" s="228" t="s">
        <v>102</v>
      </c>
      <c r="B8" s="228"/>
      <c r="C8" s="228"/>
      <c r="D8" s="228"/>
      <c r="E8" s="26"/>
      <c r="F8" s="26"/>
    </row>
    <row r="9" spans="1:6" ht="8.25" customHeight="1">
      <c r="A9" s="28"/>
      <c r="B9" s="29"/>
      <c r="C9" s="29"/>
      <c r="D9" s="29"/>
      <c r="E9" s="26"/>
      <c r="F9" s="26"/>
    </row>
    <row r="10" spans="1:6" ht="19.5" customHeight="1">
      <c r="A10" s="248" t="s">
        <v>137</v>
      </c>
      <c r="B10" s="248"/>
      <c r="C10" s="248"/>
      <c r="D10" s="248"/>
    </row>
    <row r="11" spans="1:6" ht="6.75" customHeight="1"/>
    <row r="12" spans="1:6" ht="16.5" customHeight="1">
      <c r="A12" s="220" t="s">
        <v>97</v>
      </c>
      <c r="B12" s="221"/>
      <c r="C12" s="221"/>
      <c r="D12" s="221"/>
    </row>
    <row r="13" spans="1:6" ht="8.25" customHeight="1"/>
    <row r="14" spans="1:6" ht="12.75" customHeight="1">
      <c r="A14" s="152" t="s">
        <v>80</v>
      </c>
      <c r="B14" s="152"/>
      <c r="C14" s="152"/>
      <c r="D14" s="152"/>
    </row>
    <row r="15" spans="1:6" ht="6.75" customHeight="1"/>
    <row r="16" spans="1:6" ht="15" customHeight="1">
      <c r="A16" s="45" t="s">
        <v>25</v>
      </c>
      <c r="B16" s="104"/>
      <c r="D16" s="1" t="s">
        <v>2</v>
      </c>
    </row>
    <row r="17" spans="1:10" ht="15" customHeight="1">
      <c r="A17" s="91" t="s">
        <v>79</v>
      </c>
      <c r="B17" s="105"/>
      <c r="D17" s="120" t="s">
        <v>18</v>
      </c>
    </row>
    <row r="18" spans="1:10" ht="15" customHeight="1">
      <c r="A18" s="45" t="s">
        <v>26</v>
      </c>
      <c r="B18" s="105"/>
    </row>
    <row r="19" spans="1:10" ht="7.5" customHeight="1">
      <c r="A19" s="45"/>
      <c r="B19" s="46"/>
    </row>
    <row r="20" spans="1:10" ht="24" customHeight="1">
      <c r="A20" s="222" t="s">
        <v>74</v>
      </c>
      <c r="B20" s="223"/>
      <c r="C20" s="47" t="s">
        <v>18</v>
      </c>
      <c r="D20" s="119">
        <v>1</v>
      </c>
      <c r="E20" t="s">
        <v>28</v>
      </c>
    </row>
    <row r="21" spans="1:10" ht="5.25" customHeight="1">
      <c r="A21" s="224"/>
      <c r="B21" s="225"/>
      <c r="E21" t="s">
        <v>29</v>
      </c>
    </row>
    <row r="22" spans="1:10" ht="3" customHeight="1">
      <c r="A22" s="226"/>
      <c r="B22" s="227"/>
    </row>
    <row r="23" spans="1:10" ht="6" customHeight="1">
      <c r="A23" s="43"/>
      <c r="B23" s="43"/>
      <c r="E23" t="s">
        <v>71</v>
      </c>
    </row>
    <row r="24" spans="1:10" ht="25.5" customHeight="1">
      <c r="A24" s="255" t="s">
        <v>81</v>
      </c>
      <c r="B24" s="256"/>
      <c r="C24" s="257">
        <v>1</v>
      </c>
      <c r="D24" s="258"/>
      <c r="E24" t="s">
        <v>82</v>
      </c>
      <c r="I24" t="s">
        <v>18</v>
      </c>
      <c r="J24" t="s">
        <v>18</v>
      </c>
    </row>
    <row r="25" spans="1:10" ht="6" customHeight="1">
      <c r="A25" s="43"/>
      <c r="B25" s="43"/>
    </row>
    <row r="26" spans="1:10" ht="15.5">
      <c r="A26" s="231" t="s">
        <v>98</v>
      </c>
      <c r="B26" s="232"/>
      <c r="C26" s="232"/>
      <c r="D26" s="117" t="s">
        <v>3</v>
      </c>
    </row>
    <row r="27" spans="1:10" ht="6.75" customHeight="1">
      <c r="B27" s="48"/>
      <c r="C27" s="48"/>
      <c r="D27" t="s">
        <v>18</v>
      </c>
    </row>
    <row r="28" spans="1:10" ht="18" customHeight="1" thickBot="1">
      <c r="A28" s="259" t="s">
        <v>99</v>
      </c>
      <c r="B28" s="260"/>
      <c r="C28" s="260"/>
      <c r="D28" s="121"/>
      <c r="E28" s="13" t="s">
        <v>18</v>
      </c>
      <c r="F28" s="13"/>
    </row>
    <row r="29" spans="1:10" ht="18" customHeight="1" thickBot="1">
      <c r="A29" s="254" t="str">
        <f>IF(D20=1,"Basic salary (pensionable)","")</f>
        <v>Basic salary (pensionable)</v>
      </c>
      <c r="B29" s="254"/>
      <c r="C29" s="254"/>
      <c r="D29" s="122">
        <f>F29</f>
        <v>0</v>
      </c>
      <c r="E29" s="51" t="s">
        <v>18</v>
      </c>
      <c r="F29" s="87">
        <f>IF(D20=1,D28*0.7,IF(D20=2,0))</f>
        <v>0</v>
      </c>
      <c r="G29" s="52" t="s">
        <v>18</v>
      </c>
    </row>
    <row r="30" spans="1:10" ht="18" customHeight="1" thickBot="1">
      <c r="A30" s="254" t="str">
        <f>IF(D20=1,"Employer's contribution to GEPF","")</f>
        <v>Employer's contribution to GEPF</v>
      </c>
      <c r="B30" s="254"/>
      <c r="C30" s="254"/>
      <c r="D30" s="124">
        <f>G30</f>
        <v>0</v>
      </c>
      <c r="F30" s="87">
        <f>IF(D20=1,IF(C24=1,D29*0.13,IF(D20=1,IF(C24=2,D29*0.16,IF(D20=2,IF(C24=1,D29*0,IF(D20=2,IF(C24=2,D29*0,1))))))),0)</f>
        <v>0</v>
      </c>
      <c r="G30" s="56">
        <f>ROUND(F30,2)</f>
        <v>0</v>
      </c>
    </row>
    <row r="31" spans="1:10" ht="18" customHeight="1">
      <c r="A31" s="233" t="str">
        <f>IF(D20=1,"Flexible portion of package","TCE package")</f>
        <v>Flexible portion of package</v>
      </c>
      <c r="B31" s="234"/>
      <c r="C31" s="234"/>
      <c r="D31" s="123">
        <f>D28-(D29+D30)</f>
        <v>0</v>
      </c>
      <c r="F31" s="53"/>
      <c r="G31" s="52"/>
      <c r="H31" s="44" t="s">
        <v>18</v>
      </c>
    </row>
    <row r="32" spans="1:10" ht="6.75" customHeight="1">
      <c r="B32" s="48"/>
      <c r="C32" s="48"/>
      <c r="D32" s="88"/>
    </row>
    <row r="33" spans="1:12" ht="15.5">
      <c r="A33" s="231" t="str">
        <f>IF(D20=1,"Composition of flexible portion","Composition of TCE package")</f>
        <v>Composition of flexible portion</v>
      </c>
      <c r="B33" s="232"/>
      <c r="C33" s="232"/>
      <c r="D33" s="118" t="s">
        <v>3</v>
      </c>
    </row>
    <row r="34" spans="1:12" ht="5.25" customHeight="1">
      <c r="B34" s="49"/>
      <c r="C34" s="49"/>
      <c r="D34" s="16"/>
    </row>
    <row r="35" spans="1:12" ht="13">
      <c r="A35" s="235" t="s">
        <v>40</v>
      </c>
      <c r="B35" s="236"/>
      <c r="C35" s="49"/>
      <c r="D35" s="126">
        <f>D31-(D38+D42+D43+D44+D45)</f>
        <v>0</v>
      </c>
    </row>
    <row r="36" spans="1:12" ht="13">
      <c r="A36" s="229" t="s">
        <v>41</v>
      </c>
      <c r="B36" s="230"/>
      <c r="C36" s="125" t="str">
        <f>IF(D35&lt;0,"ERROR","OK")</f>
        <v>OK</v>
      </c>
      <c r="D36" s="126">
        <f>(D38+D42+D43+D44+D45)</f>
        <v>0</v>
      </c>
      <c r="E36" s="44" t="s">
        <v>18</v>
      </c>
    </row>
    <row r="37" spans="1:12" ht="10.5" customHeight="1">
      <c r="C37" s="50"/>
      <c r="D37" s="131"/>
    </row>
    <row r="38" spans="1:12" ht="16.5" customHeight="1">
      <c r="A38" s="243" t="s">
        <v>84</v>
      </c>
      <c r="B38" s="127" t="s">
        <v>92</v>
      </c>
      <c r="C38" s="129"/>
      <c r="D38" s="240">
        <f>IF(C39&gt;C38,C38,C39)</f>
        <v>0</v>
      </c>
      <c r="E38">
        <f>IF(C39&gt;C38,C38,C39)</f>
        <v>0</v>
      </c>
      <c r="H38" t="s">
        <v>18</v>
      </c>
      <c r="I38" s="23"/>
      <c r="J38" s="23"/>
      <c r="K38" s="23"/>
      <c r="L38" s="135"/>
    </row>
    <row r="39" spans="1:12" ht="59.25" customHeight="1">
      <c r="A39" s="244"/>
      <c r="B39" s="128" t="s">
        <v>93</v>
      </c>
      <c r="C39" s="130"/>
      <c r="D39" s="241"/>
      <c r="I39" s="23"/>
      <c r="J39" s="23"/>
      <c r="K39" s="23"/>
      <c r="L39" s="135"/>
    </row>
    <row r="40" spans="1:12" ht="24" customHeight="1">
      <c r="A40" s="244"/>
      <c r="B40" s="217" t="s">
        <v>73</v>
      </c>
      <c r="C40" s="217"/>
      <c r="D40" s="241"/>
      <c r="I40" s="23"/>
      <c r="J40" s="23"/>
      <c r="K40" s="23"/>
      <c r="L40" s="135"/>
    </row>
    <row r="41" spans="1:12" ht="27" customHeight="1" thickBot="1">
      <c r="A41" s="245"/>
      <c r="B41" s="218" t="s">
        <v>18</v>
      </c>
      <c r="C41" s="219"/>
      <c r="D41" s="242"/>
      <c r="E41" s="86">
        <v>6</v>
      </c>
      <c r="L41" s="135"/>
    </row>
    <row r="42" spans="1:12" ht="21" customHeight="1">
      <c r="A42" s="246" t="str">
        <f>IF(D20=1,"13th Cheque","13th Cheque (not applicable)")</f>
        <v>13th Cheque</v>
      </c>
      <c r="B42" s="249"/>
      <c r="C42" s="136">
        <v>2</v>
      </c>
      <c r="D42" s="132">
        <f>G42</f>
        <v>0</v>
      </c>
      <c r="F42" s="54">
        <f>IF(C42=1,D29/12,0)</f>
        <v>0</v>
      </c>
      <c r="G42" s="55">
        <f>ROUND(F42,2)</f>
        <v>0</v>
      </c>
      <c r="I42" s="61" t="s">
        <v>51</v>
      </c>
      <c r="J42" s="62"/>
      <c r="K42" s="62"/>
      <c r="L42" s="135"/>
    </row>
    <row r="43" spans="1:12" ht="21" customHeight="1">
      <c r="A43" s="250" t="s">
        <v>4</v>
      </c>
      <c r="B43" s="251"/>
      <c r="C43" s="137">
        <v>0</v>
      </c>
      <c r="D43" s="133">
        <f>ROUNDDOWN(E43/12,0)*12</f>
        <v>0</v>
      </c>
      <c r="E43" s="44">
        <f>IF(C43&gt;(D28/4),D28/4,C43)</f>
        <v>0</v>
      </c>
      <c r="F43" s="44"/>
      <c r="G43" t="s">
        <v>18</v>
      </c>
      <c r="I43" s="63" t="s">
        <v>103</v>
      </c>
      <c r="L43" s="135"/>
    </row>
    <row r="44" spans="1:12" ht="21" customHeight="1">
      <c r="A44" s="252" t="s">
        <v>5</v>
      </c>
      <c r="B44" s="253"/>
      <c r="C44" s="138">
        <v>0</v>
      </c>
      <c r="D44" s="133">
        <f>ROUND(C44/12,0)*12</f>
        <v>0</v>
      </c>
      <c r="E44" s="21"/>
      <c r="F44" s="21"/>
      <c r="I44" s="140" t="s">
        <v>104</v>
      </c>
      <c r="L44" s="135"/>
    </row>
    <row r="45" spans="1:12" ht="21" customHeight="1">
      <c r="A45" s="246" t="s">
        <v>6</v>
      </c>
      <c r="B45" s="247"/>
      <c r="C45" s="139" t="s">
        <v>18</v>
      </c>
      <c r="D45" s="134">
        <v>0</v>
      </c>
      <c r="I45" s="63" t="s">
        <v>105</v>
      </c>
    </row>
    <row r="46" spans="1:12" ht="7.5" customHeight="1">
      <c r="I46" s="63" t="s">
        <v>106</v>
      </c>
    </row>
    <row r="47" spans="1:12" ht="12" customHeight="1">
      <c r="A47" s="211" t="s">
        <v>75</v>
      </c>
      <c r="B47" s="212"/>
      <c r="C47" s="237">
        <v>2</v>
      </c>
      <c r="D47" s="22"/>
      <c r="I47" s="63" t="s">
        <v>107</v>
      </c>
    </row>
    <row r="48" spans="1:12" ht="3.75" customHeight="1">
      <c r="A48" s="213"/>
      <c r="B48" s="214"/>
      <c r="C48" s="238"/>
      <c r="D48" s="22"/>
      <c r="I48" s="63" t="s">
        <v>108</v>
      </c>
    </row>
    <row r="49" spans="1:11" ht="12" customHeight="1">
      <c r="A49" s="215"/>
      <c r="B49" s="216"/>
      <c r="C49" s="239"/>
      <c r="D49" s="22"/>
      <c r="I49" s="63" t="s">
        <v>109</v>
      </c>
    </row>
    <row r="50" spans="1:11" ht="8.25" customHeight="1">
      <c r="C50" s="5"/>
      <c r="D50" s="22"/>
      <c r="I50" s="63" t="s">
        <v>110</v>
      </c>
    </row>
    <row r="51" spans="1:11" ht="13">
      <c r="A51" s="19" t="s">
        <v>31</v>
      </c>
      <c r="C51" s="5"/>
      <c r="D51" s="22"/>
      <c r="I51" s="63" t="s">
        <v>111</v>
      </c>
    </row>
    <row r="52" spans="1:11" ht="18" customHeight="1">
      <c r="A52" s="23" t="s">
        <v>85</v>
      </c>
      <c r="C52" s="5"/>
      <c r="D52" s="22"/>
      <c r="I52" s="63" t="s">
        <v>112</v>
      </c>
    </row>
    <row r="53" spans="1:11" ht="13.5" thickBot="1">
      <c r="C53" s="5"/>
      <c r="D53" s="5"/>
      <c r="I53" s="63" t="s">
        <v>113</v>
      </c>
      <c r="J53" s="64"/>
      <c r="K53" s="64"/>
    </row>
    <row r="54" spans="1:11" ht="12.75" customHeight="1">
      <c r="B54" s="30"/>
      <c r="C54" s="4"/>
      <c r="D54" s="4"/>
    </row>
    <row r="55" spans="1:11" ht="13">
      <c r="A55" s="6" t="s">
        <v>7</v>
      </c>
      <c r="C55" s="24"/>
      <c r="D55" s="25" t="s">
        <v>8</v>
      </c>
    </row>
    <row r="56" spans="1:11">
      <c r="A56" s="4" t="s">
        <v>9</v>
      </c>
      <c r="C56" s="4"/>
      <c r="D56" s="4"/>
    </row>
    <row r="57" spans="1:11" ht="12.75" customHeight="1">
      <c r="B57" s="4"/>
      <c r="C57" s="4"/>
      <c r="D57" s="4"/>
    </row>
    <row r="58" spans="1:11">
      <c r="B58" s="30"/>
      <c r="C58" s="4"/>
      <c r="D58" s="4"/>
    </row>
    <row r="59" spans="1:11" ht="13">
      <c r="A59" s="6" t="s">
        <v>22</v>
      </c>
      <c r="C59" s="24"/>
      <c r="D59" s="25" t="s">
        <v>8</v>
      </c>
    </row>
    <row r="63" spans="1:11">
      <c r="B63" s="19"/>
    </row>
    <row r="64" spans="1:11">
      <c r="B64" s="20"/>
    </row>
    <row r="65" spans="2:2">
      <c r="B65" s="20"/>
    </row>
    <row r="66" spans="2:2">
      <c r="B66" s="20"/>
    </row>
    <row r="67" spans="2:2">
      <c r="B67" s="20"/>
    </row>
    <row r="68" spans="2:2">
      <c r="B68" s="20"/>
    </row>
    <row r="69" spans="2:2">
      <c r="B69" s="20"/>
    </row>
    <row r="70" spans="2:2">
      <c r="B70" s="20"/>
    </row>
    <row r="71" spans="2:2">
      <c r="B71" s="20"/>
    </row>
  </sheetData>
  <mergeCells count="26">
    <mergeCell ref="A10:D10"/>
    <mergeCell ref="A42:B42"/>
    <mergeCell ref="A43:B43"/>
    <mergeCell ref="A44:B44"/>
    <mergeCell ref="A29:C29"/>
    <mergeCell ref="A24:B24"/>
    <mergeCell ref="C24:D24"/>
    <mergeCell ref="A26:C26"/>
    <mergeCell ref="A28:C28"/>
    <mergeCell ref="A30:C30"/>
    <mergeCell ref="B7:C7"/>
    <mergeCell ref="A47:B49"/>
    <mergeCell ref="B40:C40"/>
    <mergeCell ref="B41:C41"/>
    <mergeCell ref="A12:D12"/>
    <mergeCell ref="A20:B22"/>
    <mergeCell ref="A14:D14"/>
    <mergeCell ref="A8:D8"/>
    <mergeCell ref="A36:B36"/>
    <mergeCell ref="A33:C33"/>
    <mergeCell ref="A31:C31"/>
    <mergeCell ref="A35:B35"/>
    <mergeCell ref="C47:C49"/>
    <mergeCell ref="D38:D41"/>
    <mergeCell ref="A38:A41"/>
    <mergeCell ref="A45:B45"/>
  </mergeCells>
  <phoneticPr fontId="0" type="noConversion"/>
  <pageMargins left="0.75" right="0.75" top="0.75" bottom="0.75" header="0.5" footer="0.5"/>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 r:id="rId4" name="Drop Down 22">
              <controlPr defaultSize="0" autoLine="0" autoPict="0">
                <anchor moveWithCells="1">
                  <from>
                    <xdr:col>2</xdr:col>
                    <xdr:colOff>76200</xdr:colOff>
                    <xdr:row>41</xdr:row>
                    <xdr:rowOff>38100</xdr:rowOff>
                  </from>
                  <to>
                    <xdr:col>2</xdr:col>
                    <xdr:colOff>838200</xdr:colOff>
                    <xdr:row>41</xdr:row>
                    <xdr:rowOff>285750</xdr:rowOff>
                  </to>
                </anchor>
              </controlPr>
            </control>
          </mc:Choice>
        </mc:AlternateContent>
        <mc:AlternateContent xmlns:mc="http://schemas.openxmlformats.org/markup-compatibility/2006">
          <mc:Choice Requires="x14">
            <control shapeId="1048" r:id="rId5" name="Drop Down 24">
              <controlPr defaultSize="0" autoLine="0" autoPict="0">
                <anchor moveWithCells="1">
                  <from>
                    <xdr:col>2</xdr:col>
                    <xdr:colOff>50800</xdr:colOff>
                    <xdr:row>46</xdr:row>
                    <xdr:rowOff>57150</xdr:rowOff>
                  </from>
                  <to>
                    <xdr:col>2</xdr:col>
                    <xdr:colOff>819150</xdr:colOff>
                    <xdr:row>48</xdr:row>
                    <xdr:rowOff>152400</xdr:rowOff>
                  </to>
                </anchor>
              </controlPr>
            </control>
          </mc:Choice>
        </mc:AlternateContent>
        <mc:AlternateContent xmlns:mc="http://schemas.openxmlformats.org/markup-compatibility/2006">
          <mc:Choice Requires="x14">
            <control shapeId="1056" r:id="rId6" name="Drop Down 32">
              <controlPr defaultSize="0" autoLine="0" autoPict="0">
                <anchor moveWithCells="1">
                  <from>
                    <xdr:col>2</xdr:col>
                    <xdr:colOff>209550</xdr:colOff>
                    <xdr:row>23</xdr:row>
                    <xdr:rowOff>19050</xdr:rowOff>
                  </from>
                  <to>
                    <xdr:col>3</xdr:col>
                    <xdr:colOff>1352550</xdr:colOff>
                    <xdr:row>23</xdr:row>
                    <xdr:rowOff>298450</xdr:rowOff>
                  </to>
                </anchor>
              </controlPr>
            </control>
          </mc:Choice>
        </mc:AlternateContent>
        <mc:AlternateContent xmlns:mc="http://schemas.openxmlformats.org/markup-compatibility/2006">
          <mc:Choice Requires="x14">
            <control shapeId="1057" r:id="rId7" name="Drop Down 33">
              <controlPr defaultSize="0" autoLine="0" autoPict="0">
                <anchor moveWithCells="1">
                  <from>
                    <xdr:col>3</xdr:col>
                    <xdr:colOff>469900</xdr:colOff>
                    <xdr:row>19</xdr:row>
                    <xdr:rowOff>76200</xdr:rowOff>
                  </from>
                  <to>
                    <xdr:col>3</xdr:col>
                    <xdr:colOff>1200150</xdr:colOff>
                    <xdr:row>19</xdr:row>
                    <xdr:rowOff>317500</xdr:rowOff>
                  </to>
                </anchor>
              </controlPr>
            </control>
          </mc:Choice>
        </mc:AlternateContent>
        <mc:AlternateContent xmlns:mc="http://schemas.openxmlformats.org/markup-compatibility/2006">
          <mc:Choice Requires="x14">
            <control shapeId="1072" r:id="rId8" name="Drop Down 48">
              <controlPr defaultSize="0" autoLine="0" autoPict="0">
                <anchor moveWithCells="1">
                  <from>
                    <xdr:col>1</xdr:col>
                    <xdr:colOff>336550</xdr:colOff>
                    <xdr:row>40</xdr:row>
                    <xdr:rowOff>57150</xdr:rowOff>
                  </from>
                  <to>
                    <xdr:col>1</xdr:col>
                    <xdr:colOff>3752850</xdr:colOff>
                    <xdr:row>40</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sheetPr>
  <dimension ref="A1:F81"/>
  <sheetViews>
    <sheetView topLeftCell="A83" zoomScale="87" zoomScaleNormal="87" workbookViewId="0">
      <selection activeCell="C17" sqref="C17"/>
    </sheetView>
  </sheetViews>
  <sheetFormatPr defaultRowHeight="12.5"/>
  <cols>
    <col min="1" max="1" width="2.54296875" customWidth="1"/>
    <col min="2" max="2" width="19.1796875" customWidth="1"/>
    <col min="3" max="3" width="45.1796875" customWidth="1"/>
    <col min="4" max="4" width="20.26953125" customWidth="1"/>
    <col min="5" max="5" width="13.453125" customWidth="1"/>
  </cols>
  <sheetData>
    <row r="1" spans="1:4" ht="56.25" customHeight="1"/>
    <row r="2" spans="1:4" ht="15.5">
      <c r="B2" s="150" t="s">
        <v>96</v>
      </c>
      <c r="C2" s="150"/>
      <c r="D2" s="150"/>
    </row>
    <row r="3" spans="1:4" ht="9.65" customHeight="1">
      <c r="C3" s="47"/>
    </row>
    <row r="4" spans="1:4">
      <c r="B4" s="151" t="s">
        <v>137</v>
      </c>
      <c r="C4" s="151"/>
      <c r="D4" s="151"/>
    </row>
    <row r="5" spans="1:4">
      <c r="B5" s="151"/>
      <c r="C5" s="151"/>
      <c r="D5" s="151"/>
    </row>
    <row r="6" spans="1:4" ht="8.5" customHeight="1">
      <c r="B6" t="s">
        <v>18</v>
      </c>
      <c r="C6" s="65"/>
    </row>
    <row r="7" spans="1:4" ht="42.75" customHeight="1">
      <c r="A7" s="152" t="s">
        <v>117</v>
      </c>
      <c r="B7" s="152"/>
      <c r="C7" s="152"/>
      <c r="D7" s="152"/>
    </row>
    <row r="8" spans="1:4" ht="7.15" customHeight="1">
      <c r="C8" s="65"/>
    </row>
    <row r="9" spans="1:4" ht="15.5">
      <c r="A9" s="153" t="s">
        <v>23</v>
      </c>
      <c r="B9" s="153"/>
      <c r="C9" s="153"/>
      <c r="D9" s="153"/>
    </row>
    <row r="10" spans="1:4" ht="7.9" customHeight="1"/>
    <row r="11" spans="1:4" ht="13">
      <c r="B11" s="154" t="s">
        <v>10</v>
      </c>
      <c r="C11" s="154"/>
      <c r="D11" s="117" t="s">
        <v>12</v>
      </c>
    </row>
    <row r="13" spans="1:4">
      <c r="B13" s="149" t="str">
        <f>IF('Structuring of package'!D20=1,"Basic salary","")</f>
        <v>Basic salary</v>
      </c>
      <c r="C13" s="149"/>
      <c r="D13" s="106">
        <f>'Structuring of package'!D29/12</f>
        <v>0</v>
      </c>
    </row>
    <row r="14" spans="1:4">
      <c r="B14" s="149" t="s">
        <v>4</v>
      </c>
      <c r="C14" s="149"/>
      <c r="D14" s="106">
        <f>'Structuring of package'!D43/12</f>
        <v>0</v>
      </c>
    </row>
    <row r="15" spans="1:4">
      <c r="B15" s="155" t="s">
        <v>5</v>
      </c>
      <c r="C15" s="155"/>
      <c r="D15" s="106">
        <f>'Structuring of package'!D44/12</f>
        <v>0</v>
      </c>
    </row>
    <row r="16" spans="1:4">
      <c r="B16" s="3" t="s">
        <v>6</v>
      </c>
      <c r="C16" s="3"/>
      <c r="D16" s="106">
        <f>'Structuring of package'!D45/12</f>
        <v>0</v>
      </c>
    </row>
    <row r="17" spans="2:5">
      <c r="B17" s="159" t="s">
        <v>115</v>
      </c>
      <c r="C17" s="110" t="s">
        <v>45</v>
      </c>
      <c r="D17" s="111">
        <v>0</v>
      </c>
    </row>
    <row r="18" spans="2:5">
      <c r="B18" s="160"/>
      <c r="C18" s="112" t="s">
        <v>18</v>
      </c>
      <c r="D18" s="111">
        <v>0</v>
      </c>
    </row>
    <row r="19" spans="2:5">
      <c r="B19" s="160"/>
      <c r="C19" s="112" t="s">
        <v>18</v>
      </c>
      <c r="D19" s="111">
        <v>0</v>
      </c>
    </row>
    <row r="20" spans="2:5">
      <c r="B20" s="161"/>
      <c r="C20" s="112" t="s">
        <v>18</v>
      </c>
      <c r="D20" s="111">
        <v>0</v>
      </c>
    </row>
    <row r="21" spans="2:5" ht="13" thickBot="1">
      <c r="B21" s="7"/>
      <c r="C21" s="7"/>
      <c r="D21" s="9"/>
    </row>
    <row r="22" spans="2:5" ht="13.5" thickBot="1">
      <c r="B22" s="156" t="s">
        <v>27</v>
      </c>
      <c r="C22" s="156"/>
      <c r="D22" s="107">
        <f>SUM(D13:D20)</f>
        <v>0</v>
      </c>
    </row>
    <row r="23" spans="2:5">
      <c r="D23" s="9"/>
    </row>
    <row r="24" spans="2:5" ht="13">
      <c r="B24" s="154" t="s">
        <v>11</v>
      </c>
      <c r="C24" s="154"/>
      <c r="D24" s="118" t="s">
        <v>12</v>
      </c>
    </row>
    <row r="25" spans="2:5" ht="13">
      <c r="B25" s="1"/>
      <c r="C25" s="1"/>
      <c r="D25" s="16"/>
    </row>
    <row r="26" spans="2:5" ht="13.5" hidden="1" thickBot="1">
      <c r="B26" s="157" t="str">
        <f>IF(E26="y","Tax on the 13th Cheque is spread over the tax year","Tax on the 13th Cheque is deducted in full  in the month of payment")</f>
        <v>Tax on the 13th Cheque is deducted in full  in the month of payment</v>
      </c>
      <c r="C26" s="158"/>
      <c r="D26" s="158"/>
      <c r="E26" s="14">
        <f>'Structuring of package'!C47</f>
        <v>2</v>
      </c>
    </row>
    <row r="27" spans="2:5" hidden="1">
      <c r="B27" s="157"/>
      <c r="C27" s="158"/>
      <c r="D27" s="158"/>
    </row>
    <row r="28" spans="2:5" hidden="1">
      <c r="B28" s="157"/>
      <c r="C28" s="158"/>
      <c r="D28" s="158"/>
    </row>
    <row r="29" spans="2:5" ht="13" hidden="1">
      <c r="B29" s="1"/>
      <c r="C29" s="17" t="s">
        <v>19</v>
      </c>
      <c r="D29" s="18" t="b">
        <f>IF(E26=1,'Structuring of package'!D42/12)</f>
        <v>0</v>
      </c>
    </row>
    <row r="30" spans="2:5" hidden="1">
      <c r="D30" s="9"/>
    </row>
    <row r="31" spans="2:5">
      <c r="B31" s="149" t="s">
        <v>52</v>
      </c>
      <c r="C31" s="149"/>
      <c r="D31" s="108">
        <f>IF('Structuring of package'!E41&gt;1,('Structuring of package'!C38-'Structuring of package'!D38)/12,"")</f>
        <v>0</v>
      </c>
    </row>
    <row r="32" spans="2:5">
      <c r="B32" s="149" t="str">
        <f>IF('Structuring of package'!D20=1,"Pension (Employee's contribution)","")</f>
        <v>Pension (Employee's contribution)</v>
      </c>
      <c r="C32" s="149"/>
      <c r="D32" s="106">
        <f>+D13*0.075</f>
        <v>0</v>
      </c>
    </row>
    <row r="33" spans="1:4" ht="13">
      <c r="B33" s="172" t="s">
        <v>53</v>
      </c>
      <c r="C33" s="149"/>
      <c r="D33" s="109">
        <f>D69</f>
        <v>-2999</v>
      </c>
    </row>
    <row r="34" spans="1:4">
      <c r="B34" s="159" t="s">
        <v>116</v>
      </c>
      <c r="C34" s="113" t="s">
        <v>46</v>
      </c>
      <c r="D34" s="111">
        <v>0</v>
      </c>
    </row>
    <row r="35" spans="1:4">
      <c r="B35" s="160"/>
      <c r="C35" s="114"/>
      <c r="D35" s="111">
        <v>0</v>
      </c>
    </row>
    <row r="36" spans="1:4">
      <c r="B36" s="160"/>
      <c r="C36" s="114"/>
      <c r="D36" s="111">
        <v>0</v>
      </c>
    </row>
    <row r="37" spans="1:4">
      <c r="B37" s="160"/>
      <c r="C37" s="114"/>
      <c r="D37" s="111">
        <v>0</v>
      </c>
    </row>
    <row r="38" spans="1:4">
      <c r="B38" s="160"/>
      <c r="C38" s="114"/>
      <c r="D38" s="111">
        <v>0</v>
      </c>
    </row>
    <row r="39" spans="1:4">
      <c r="B39" s="160"/>
      <c r="C39" s="114"/>
      <c r="D39" s="111">
        <v>0</v>
      </c>
    </row>
    <row r="40" spans="1:4">
      <c r="B40" s="160"/>
      <c r="C40" s="114"/>
      <c r="D40" s="111">
        <v>0</v>
      </c>
    </row>
    <row r="41" spans="1:4">
      <c r="B41" s="161"/>
      <c r="C41" s="114"/>
      <c r="D41" s="111">
        <v>0</v>
      </c>
    </row>
    <row r="42" spans="1:4" ht="13" thickBot="1">
      <c r="D42" s="9"/>
    </row>
    <row r="43" spans="1:4" ht="13.5" thickBot="1">
      <c r="C43" s="2" t="s">
        <v>13</v>
      </c>
      <c r="D43" s="115">
        <f>SUM(D31:D41)</f>
        <v>-2999</v>
      </c>
    </row>
    <row r="44" spans="1:4" ht="13" thickBot="1">
      <c r="D44" s="9"/>
    </row>
    <row r="45" spans="1:4" ht="16" thickBot="1">
      <c r="C45" s="8" t="s">
        <v>91</v>
      </c>
      <c r="D45" s="116">
        <f>+D22-D43</f>
        <v>2999</v>
      </c>
    </row>
    <row r="46" spans="1:4" ht="28.5" hidden="1" customHeight="1"/>
    <row r="47" spans="1:4" ht="13" hidden="1" thickBot="1"/>
    <row r="48" spans="1:4" ht="16" hidden="1" thickBot="1">
      <c r="A48" s="173" t="s">
        <v>14</v>
      </c>
      <c r="B48" s="174"/>
      <c r="C48" s="174"/>
      <c r="D48" s="175"/>
    </row>
    <row r="49" spans="2:5" hidden="1">
      <c r="B49" s="66" t="s">
        <v>10</v>
      </c>
      <c r="C49" s="67"/>
    </row>
    <row r="50" spans="2:5" hidden="1">
      <c r="B50" s="162" t="s">
        <v>27</v>
      </c>
      <c r="C50" s="176"/>
      <c r="D50" s="68">
        <f>D22</f>
        <v>0</v>
      </c>
    </row>
    <row r="51" spans="2:5" hidden="1">
      <c r="B51" s="69" t="s">
        <v>54</v>
      </c>
      <c r="C51" s="70"/>
      <c r="D51" s="71">
        <f>'Structuring of package'!D38/12</f>
        <v>0</v>
      </c>
    </row>
    <row r="52" spans="2:5" hidden="1">
      <c r="B52" s="164" t="s">
        <v>55</v>
      </c>
      <c r="C52" s="177"/>
      <c r="D52" s="72" t="b">
        <f>D29</f>
        <v>0</v>
      </c>
    </row>
    <row r="53" spans="2:5" ht="13" hidden="1" thickBot="1">
      <c r="B53" s="67"/>
      <c r="C53" s="67"/>
      <c r="D53" s="73">
        <f>SUM(D50:D52)</f>
        <v>0</v>
      </c>
    </row>
    <row r="54" spans="2:5" hidden="1">
      <c r="B54" s="67"/>
      <c r="C54" s="67"/>
    </row>
    <row r="55" spans="2:5" hidden="1">
      <c r="B55" s="66" t="s">
        <v>56</v>
      </c>
      <c r="C55" s="67"/>
    </row>
    <row r="56" spans="2:5" hidden="1">
      <c r="B56" s="162" t="s">
        <v>57</v>
      </c>
      <c r="C56" s="163"/>
      <c r="D56" s="80">
        <f>D32</f>
        <v>0</v>
      </c>
    </row>
    <row r="57" spans="2:5" hidden="1">
      <c r="B57" s="83" t="s">
        <v>87</v>
      </c>
      <c r="C57" s="82"/>
      <c r="D57" s="81">
        <f>D17*0.2</f>
        <v>0</v>
      </c>
      <c r="E57" s="74"/>
    </row>
    <row r="58" spans="2:5" hidden="1">
      <c r="B58" s="166" t="s">
        <v>88</v>
      </c>
      <c r="C58" s="167"/>
      <c r="D58" s="81">
        <f>D14*0.2</f>
        <v>0</v>
      </c>
      <c r="E58" s="74"/>
    </row>
    <row r="59" spans="2:5" hidden="1">
      <c r="B59" s="164" t="s">
        <v>46</v>
      </c>
      <c r="C59" s="165"/>
      <c r="D59" s="89">
        <f>IF(D34&gt;145.83,145.83,D34)</f>
        <v>0</v>
      </c>
    </row>
    <row r="60" spans="2:5" ht="13" hidden="1" thickBot="1">
      <c r="D60" s="73">
        <f>SUM(D56:D59)</f>
        <v>0</v>
      </c>
    </row>
    <row r="61" spans="2:5" ht="13" hidden="1" thickBot="1">
      <c r="D61" s="44"/>
    </row>
    <row r="62" spans="2:5" ht="13.5" hidden="1" thickBot="1">
      <c r="B62" s="168" t="s">
        <v>58</v>
      </c>
      <c r="C62" s="169"/>
      <c r="D62" s="75">
        <f>(D53-D60)*12</f>
        <v>0</v>
      </c>
      <c r="E62" s="27" t="s">
        <v>18</v>
      </c>
    </row>
    <row r="63" spans="2:5" hidden="1">
      <c r="B63" s="23"/>
      <c r="C63" s="23"/>
      <c r="D63" s="44"/>
    </row>
    <row r="64" spans="2:5" hidden="1">
      <c r="B64" s="66" t="s">
        <v>14</v>
      </c>
      <c r="C64" s="23"/>
      <c r="D64" s="44"/>
    </row>
    <row r="65" spans="2:6" hidden="1">
      <c r="B65" s="145" t="s">
        <v>139</v>
      </c>
      <c r="C65" s="146"/>
      <c r="D65" s="103" t="b">
        <f>IF(D62&gt;1500000,((D62-1500000)*0.45)+532041,IF(D62&gt;708310,((D62-708310)*0.41)+207448,IF(D62&gt;555600,((D62-555600)*0.39)+147891,IF(D62&gt;423300,((D62-423300)*0.36)+100263,IF(D62&gt;305850,((D62-305850)*0.31)+63853,IF(D62&gt;195850,((D62-195850)*0.26)+35253))))))</f>
        <v>0</v>
      </c>
      <c r="E65" s="142" t="s">
        <v>18</v>
      </c>
      <c r="F65" s="27" t="s">
        <v>18</v>
      </c>
    </row>
    <row r="66" spans="2:6" hidden="1">
      <c r="B66" s="170" t="s">
        <v>140</v>
      </c>
      <c r="C66" s="171"/>
      <c r="D66" s="143">
        <v>17820</v>
      </c>
      <c r="E66" s="141"/>
    </row>
    <row r="67" spans="2:6" ht="13" hidden="1" thickBot="1">
      <c r="B67" s="93" t="s">
        <v>141</v>
      </c>
      <c r="C67" s="94"/>
      <c r="D67" s="143">
        <f>E77</f>
        <v>18168</v>
      </c>
      <c r="E67" s="141"/>
    </row>
    <row r="68" spans="2:6" ht="13" hidden="1" thickBot="1">
      <c r="B68" s="76" t="s">
        <v>59</v>
      </c>
      <c r="C68" s="77"/>
      <c r="D68" s="147">
        <f>D65-(D66+D67)</f>
        <v>-35988</v>
      </c>
    </row>
    <row r="69" spans="2:6" ht="13" hidden="1" thickBot="1">
      <c r="B69" s="78" t="s">
        <v>60</v>
      </c>
      <c r="C69" s="79"/>
      <c r="D69" s="147">
        <f>D68/12</f>
        <v>-2999</v>
      </c>
    </row>
    <row r="70" spans="2:6" hidden="1">
      <c r="D70" s="44"/>
    </row>
    <row r="71" spans="2:6">
      <c r="D71" s="44"/>
    </row>
    <row r="72" spans="2:6" hidden="1"/>
    <row r="73" spans="2:6" ht="13" hidden="1">
      <c r="B73" s="148" t="s">
        <v>138</v>
      </c>
      <c r="C73" s="148"/>
      <c r="D73" s="148"/>
      <c r="E73" s="148"/>
    </row>
    <row r="74" spans="2:6" ht="13" hidden="1" thickBot="1"/>
    <row r="75" spans="2:6" hidden="1">
      <c r="B75" s="95" t="s">
        <v>47</v>
      </c>
      <c r="C75" s="96" t="s">
        <v>48</v>
      </c>
      <c r="D75" s="96" t="s">
        <v>49</v>
      </c>
      <c r="E75" s="97" t="s">
        <v>50</v>
      </c>
    </row>
    <row r="76" spans="2:6" hidden="1">
      <c r="B76" s="98"/>
      <c r="C76" s="99"/>
      <c r="D76" s="99"/>
      <c r="E76" s="99"/>
    </row>
    <row r="77" spans="2:6" ht="13" hidden="1" thickBot="1">
      <c r="B77" s="100">
        <f>IF('Structuring of package'!E41=1,0,IF('Structuring of package'!E41=2,376,IF('Structuring of package'!E41=3,752,IF('Structuring of package'!E41=4,1006,IF('Structuring of package'!E41=5,1260,IF('Structuring of package'!E41=6,1514,IF('Structuring of package'!E41=7,1768,IF('Structuring of package'!E41=8,2022,0))))))))</f>
        <v>1514</v>
      </c>
      <c r="C77" s="101">
        <f>IF('Structuring of package'!E41=9,1928,IF('Structuring of package'!E41=10,2143,IF('Structuring of package'!E41=11,2358,IF('Structuring of package'!E41=12,2573,0))))</f>
        <v>0</v>
      </c>
      <c r="D77" s="101">
        <f>SUM(B77:C77)</f>
        <v>1514</v>
      </c>
      <c r="E77" s="102">
        <f>D77*12</f>
        <v>18168</v>
      </c>
    </row>
    <row r="78" spans="2:6" hidden="1">
      <c r="B78" s="141"/>
      <c r="C78" s="141"/>
    </row>
    <row r="79" spans="2:6" hidden="1"/>
    <row r="80" spans="2:6" hidden="1"/>
    <row r="81" hidden="1"/>
  </sheetData>
  <sheetProtection algorithmName="SHA-512" hashValue="wAQWANc0ovM8qlPRyr/mDuB60CeAQoxxGSjXxPI8wOj1Bmd9hhzBgth4KQXIsmh3+U3Ebxd8i2j5rFSWuAJO9g==" saltValue="Np6a/gnm+r62E8ig3/v5KQ==" spinCount="100000" sheet="1" selectLockedCells="1"/>
  <mergeCells count="25">
    <mergeCell ref="B58:C58"/>
    <mergeCell ref="B62:C62"/>
    <mergeCell ref="B66:C66"/>
    <mergeCell ref="B32:C32"/>
    <mergeCell ref="B33:C33"/>
    <mergeCell ref="A48:D48"/>
    <mergeCell ref="B50:C50"/>
    <mergeCell ref="B52:C52"/>
    <mergeCell ref="B34:B41"/>
    <mergeCell ref="B73:E73"/>
    <mergeCell ref="B31:C31"/>
    <mergeCell ref="B2:D2"/>
    <mergeCell ref="B4:D5"/>
    <mergeCell ref="A7:D7"/>
    <mergeCell ref="A9:D9"/>
    <mergeCell ref="B11:C11"/>
    <mergeCell ref="B13:C13"/>
    <mergeCell ref="B14:C14"/>
    <mergeCell ref="B15:C15"/>
    <mergeCell ref="B22:C22"/>
    <mergeCell ref="B24:C24"/>
    <mergeCell ref="B26:D28"/>
    <mergeCell ref="B17:B20"/>
    <mergeCell ref="B56:C56"/>
    <mergeCell ref="B59:C59"/>
  </mergeCells>
  <phoneticPr fontId="42" type="noConversion"/>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Structuring of package</vt:lpstr>
      <vt:lpstr>Salary advice</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Ben Liebenberg</cp:lastModifiedBy>
  <cp:lastPrinted>2018-08-27T14:12:12Z</cp:lastPrinted>
  <dcterms:created xsi:type="dcterms:W3CDTF">2000-12-06T17:43:06Z</dcterms:created>
  <dcterms:modified xsi:type="dcterms:W3CDTF">2026-04-16T10:54:09Z</dcterms:modified>
</cp:coreProperties>
</file>